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student/Downloads/"/>
    </mc:Choice>
  </mc:AlternateContent>
  <xr:revisionPtr revIDLastSave="0" documentId="13_ncr:1_{0F343B5E-A48E-8C44-A7D6-9AB876BAE7DD}" xr6:coauthVersionLast="47" xr6:coauthVersionMax="47" xr10:uidLastSave="{00000000-0000-0000-0000-000000000000}"/>
  <bookViews>
    <workbookView xWindow="16920" yWindow="500" windowWidth="22260" windowHeight="22540" xr2:uid="{7EFB6F5C-328B-0448-8613-F719BCB792E6}"/>
  </bookViews>
  <sheets>
    <sheet name="Sheet1" sheetId="1" r:id="rId1"/>
  </sheets>
  <definedNames>
    <definedName name="fifteen">Sheet1!$P$58:$P$73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P36" i="1" l="1"/>
  <c r="AP35" i="1"/>
  <c r="AP34" i="1"/>
  <c r="AP33" i="1"/>
  <c r="AP32" i="1"/>
  <c r="AP31" i="1"/>
  <c r="AP30" i="1"/>
  <c r="R36" i="1"/>
  <c r="P36" i="1"/>
  <c r="R35" i="1"/>
  <c r="P35" i="1"/>
  <c r="R34" i="1"/>
  <c r="V34" i="1" s="1"/>
  <c r="P34" i="1"/>
  <c r="R33" i="1"/>
  <c r="V33" i="1" s="1"/>
  <c r="P33" i="1"/>
  <c r="R32" i="1"/>
  <c r="V32" i="1" s="1"/>
  <c r="P32" i="1"/>
  <c r="R31" i="1"/>
  <c r="P31" i="1"/>
  <c r="R30" i="1"/>
  <c r="P30" i="1"/>
  <c r="R29" i="1"/>
  <c r="P29" i="1"/>
  <c r="R28" i="1"/>
  <c r="V28" i="1" s="1"/>
  <c r="P28" i="1"/>
  <c r="R27" i="1"/>
  <c r="V27" i="1" s="1"/>
  <c r="P27" i="1"/>
  <c r="R26" i="1"/>
  <c r="V26" i="1" s="1"/>
  <c r="P26" i="1"/>
  <c r="AT36" i="1" l="1"/>
  <c r="AQ36" i="1"/>
  <c r="AR36" i="1"/>
  <c r="AS36" i="1" s="1"/>
  <c r="AQ35" i="1"/>
  <c r="AR35" i="1" s="1"/>
  <c r="AS35" i="1" s="1"/>
  <c r="AT35" i="1"/>
  <c r="AQ34" i="1"/>
  <c r="AR34" i="1"/>
  <c r="AS34" i="1" s="1"/>
  <c r="M30" i="1" s="1"/>
  <c r="AT34" i="1"/>
  <c r="AT33" i="1"/>
  <c r="AQ33" i="1"/>
  <c r="AR33" i="1" s="1"/>
  <c r="AS33" i="1" s="1"/>
  <c r="AQ32" i="1"/>
  <c r="AR32" i="1" s="1"/>
  <c r="AS32" i="1" s="1"/>
  <c r="AT32" i="1"/>
  <c r="AQ31" i="1"/>
  <c r="AR31" i="1" s="1"/>
  <c r="AS31" i="1" s="1"/>
  <c r="AT31" i="1"/>
  <c r="AQ30" i="1"/>
  <c r="AR30" i="1" s="1"/>
  <c r="AS30" i="1" s="1"/>
  <c r="M26" i="1" s="1"/>
  <c r="AT30" i="1"/>
  <c r="S32" i="1"/>
  <c r="T32" i="1" s="1"/>
  <c r="U32" i="1" s="1"/>
  <c r="S26" i="1"/>
  <c r="T26" i="1" s="1"/>
  <c r="U26" i="1" s="1"/>
  <c r="S30" i="1"/>
  <c r="T30" i="1" s="1"/>
  <c r="U30" i="1" s="1"/>
  <c r="S36" i="1"/>
  <c r="T36" i="1" s="1"/>
  <c r="U36" i="1" s="1"/>
  <c r="D29" i="1" s="1"/>
  <c r="S31" i="1"/>
  <c r="T31" i="1" s="1"/>
  <c r="U31" i="1" s="1"/>
  <c r="V31" i="1"/>
  <c r="S35" i="1"/>
  <c r="T35" i="1" s="1"/>
  <c r="U35" i="1" s="1"/>
  <c r="D28" i="1" s="1"/>
  <c r="V30" i="1"/>
  <c r="V36" i="1"/>
  <c r="S28" i="1"/>
  <c r="S34" i="1"/>
  <c r="T28" i="1"/>
  <c r="U28" i="1" s="1"/>
  <c r="V29" i="1"/>
  <c r="T34" i="1"/>
  <c r="U34" i="1" s="1"/>
  <c r="D27" i="1" s="1"/>
  <c r="V35" i="1"/>
  <c r="S29" i="1"/>
  <c r="T29" i="1" s="1"/>
  <c r="U29" i="1" s="1"/>
  <c r="S27" i="1"/>
  <c r="T27" i="1" s="1"/>
  <c r="U27" i="1" s="1"/>
  <c r="S33" i="1"/>
  <c r="AO16" i="1"/>
  <c r="AX28" i="1"/>
  <c r="AX29" i="1" s="1"/>
  <c r="AW45" i="1"/>
  <c r="AV45" i="1"/>
  <c r="AU45" i="1"/>
  <c r="AT45" i="1"/>
  <c r="AW44" i="1"/>
  <c r="AV44" i="1"/>
  <c r="AU44" i="1"/>
  <c r="AT44" i="1"/>
  <c r="AW43" i="1"/>
  <c r="AV43" i="1"/>
  <c r="AU43" i="1"/>
  <c r="AT43" i="1"/>
  <c r="AW42" i="1"/>
  <c r="AV42" i="1"/>
  <c r="AU42" i="1"/>
  <c r="AT42" i="1"/>
  <c r="AW41" i="1"/>
  <c r="AV41" i="1"/>
  <c r="AU41" i="1"/>
  <c r="AT41" i="1"/>
  <c r="AW40" i="1"/>
  <c r="AV40" i="1"/>
  <c r="AU40" i="1"/>
  <c r="AT40" i="1"/>
  <c r="T33" i="1" l="1"/>
  <c r="U33" i="1" s="1"/>
  <c r="D26" i="1" s="1"/>
  <c r="AX30" i="1"/>
  <c r="AT37" i="1" l="1"/>
  <c r="AT38" i="1"/>
  <c r="AT39" i="1"/>
  <c r="AX31" i="1"/>
  <c r="L15" i="1"/>
  <c r="AX32" i="1" l="1"/>
  <c r="F15" i="1"/>
  <c r="AX33" i="1" l="1"/>
  <c r="AD29" i="1"/>
  <c r="AD30" i="1" s="1"/>
  <c r="AP29" i="1"/>
  <c r="AL17" i="1"/>
  <c r="AF36" i="1"/>
  <c r="AE36" i="1"/>
  <c r="AE35" i="1"/>
  <c r="AE34" i="1"/>
  <c r="AF33" i="1"/>
  <c r="AI33" i="1" s="1"/>
  <c r="AE33" i="1"/>
  <c r="AH33" i="1" s="1"/>
  <c r="AF32" i="1"/>
  <c r="AI32" i="1" s="1"/>
  <c r="AE32" i="1"/>
  <c r="AF31" i="1"/>
  <c r="AI31" i="1" s="1"/>
  <c r="AE31" i="1"/>
  <c r="AH31" i="1" s="1"/>
  <c r="AF30" i="1"/>
  <c r="AI30" i="1" s="1"/>
  <c r="AE30" i="1"/>
  <c r="AF29" i="1"/>
  <c r="AI29" i="1" s="1"/>
  <c r="AE29" i="1"/>
  <c r="AF28" i="1"/>
  <c r="AI28" i="1" s="1"/>
  <c r="AE28" i="1"/>
  <c r="AH28" i="1" s="1"/>
  <c r="L23" i="1"/>
  <c r="C15" i="1"/>
  <c r="X43" i="1"/>
  <c r="X42" i="1"/>
  <c r="X41" i="1"/>
  <c r="AQ29" i="1" l="1"/>
  <c r="AR29" i="1" s="1"/>
  <c r="AT29" i="1"/>
  <c r="AX34" i="1"/>
  <c r="AG36" i="1"/>
  <c r="AJ36" i="1" s="1"/>
  <c r="AL15" i="1"/>
  <c r="M29" i="1"/>
  <c r="M28" i="1"/>
  <c r="AG29" i="1"/>
  <c r="AD31" i="1"/>
  <c r="AG30" i="1"/>
  <c r="AG33" i="1"/>
  <c r="AJ33" i="1" s="1"/>
  <c r="AG32" i="1"/>
  <c r="AH32" i="1"/>
  <c r="AG31" i="1"/>
  <c r="AH30" i="1"/>
  <c r="AH29" i="1"/>
  <c r="AG28" i="1"/>
  <c r="R25" i="1"/>
  <c r="R24" i="1"/>
  <c r="M27" i="1" l="1"/>
  <c r="AX35" i="1"/>
  <c r="AJ29" i="1"/>
  <c r="AL29" i="1" s="1"/>
  <c r="AJ32" i="1"/>
  <c r="AL32" i="1" s="1"/>
  <c r="AS29" i="1"/>
  <c r="AK32" i="1"/>
  <c r="AD32" i="1"/>
  <c r="AJ30" i="1"/>
  <c r="AL30" i="1" s="1"/>
  <c r="AK30" i="1"/>
  <c r="AK29" i="1"/>
  <c r="AK31" i="1"/>
  <c r="AJ31" i="1"/>
  <c r="AL31" i="1" s="1"/>
  <c r="AJ28" i="1"/>
  <c r="AL28" i="1" s="1"/>
  <c r="AK28" i="1"/>
  <c r="V37" i="1"/>
  <c r="V24" i="1"/>
  <c r="V25" i="1"/>
  <c r="V39" i="1"/>
  <c r="V40" i="1"/>
  <c r="S24" i="1"/>
  <c r="T24" i="1" s="1"/>
  <c r="U24" i="1" s="1"/>
  <c r="T37" i="1"/>
  <c r="U37" i="1" s="1"/>
  <c r="T39" i="1"/>
  <c r="U39" i="1" s="1"/>
  <c r="S25" i="1"/>
  <c r="T25" i="1" s="1"/>
  <c r="U25" i="1" s="1"/>
  <c r="D18" i="1" s="1"/>
  <c r="T40" i="1"/>
  <c r="U40" i="1" s="1"/>
  <c r="M17" i="1"/>
  <c r="AU39" i="1" l="1"/>
  <c r="AU38" i="1"/>
  <c r="AV38" i="1" s="1"/>
  <c r="AU37" i="1"/>
  <c r="AX36" i="1"/>
  <c r="AD33" i="1"/>
  <c r="AV37" i="1" l="1"/>
  <c r="AX37" i="1"/>
  <c r="AD34" i="1"/>
  <c r="W40" i="1"/>
  <c r="W37" i="1"/>
  <c r="W39" i="1"/>
  <c r="AW39" i="1" l="1"/>
  <c r="AW38" i="1"/>
  <c r="AW37" i="1"/>
  <c r="AX38" i="1"/>
  <c r="AD35" i="1"/>
  <c r="X39" i="1"/>
  <c r="X37" i="1"/>
  <c r="X40" i="1"/>
  <c r="AY38" i="1" l="1"/>
  <c r="AZ38" i="1" s="1"/>
  <c r="AY37" i="1"/>
  <c r="AX39" i="1"/>
  <c r="AY39" i="1" s="1"/>
  <c r="AZ39" i="1" s="1"/>
  <c r="AD36" i="1"/>
  <c r="Y40" i="1"/>
  <c r="Y39" i="1"/>
  <c r="Y37" i="1"/>
  <c r="AL18" i="1"/>
  <c r="D24" i="1"/>
  <c r="D23" i="1"/>
  <c r="D22" i="1"/>
  <c r="D20" i="1"/>
  <c r="D19" i="1"/>
  <c r="P25" i="1"/>
  <c r="P24" i="1"/>
  <c r="AX40" i="1" l="1"/>
  <c r="AY40" i="1" s="1"/>
  <c r="AZ40" i="1" s="1"/>
  <c r="D25" i="1"/>
  <c r="D21" i="1"/>
  <c r="D17" i="1"/>
  <c r="M25" i="1"/>
  <c r="I20" i="1"/>
  <c r="I18" i="1"/>
  <c r="I19" i="1"/>
  <c r="Q16" i="1"/>
  <c r="AZ37" i="1" l="1"/>
  <c r="AX41" i="1"/>
  <c r="AY41" i="1" s="1"/>
  <c r="AZ41" i="1" s="1"/>
  <c r="BN16" i="1"/>
  <c r="AH15" i="1"/>
  <c r="AH16" i="1"/>
  <c r="I17" i="1"/>
  <c r="AX42" i="1" l="1"/>
  <c r="AY42" i="1" s="1"/>
  <c r="AZ42" i="1" s="1"/>
  <c r="BM25" i="1"/>
  <c r="AI15" i="1"/>
  <c r="AX43" i="1" l="1"/>
  <c r="AY43" i="1" s="1"/>
  <c r="AZ43" i="1" s="1"/>
  <c r="AX44" i="1" l="1"/>
  <c r="AY44" i="1" s="1"/>
  <c r="AZ44" i="1" s="1"/>
  <c r="AX45" i="1" l="1"/>
  <c r="AY45" i="1" s="1"/>
  <c r="AZ45" i="1" s="1"/>
  <c r="AH17" i="1" l="1"/>
  <c r="AI17" i="1" s="1"/>
  <c r="AE18" i="1"/>
  <c r="AE16" i="1" s="1"/>
  <c r="AE20" i="1"/>
  <c r="AE17" i="1" l="1"/>
  <c r="I23" i="1" s="1"/>
  <c r="BN15" i="1"/>
  <c r="BN25" i="1"/>
  <c r="AE19" i="1"/>
  <c r="BM15" i="1" l="1"/>
  <c r="K19" i="1"/>
  <c r="BM16" i="1"/>
  <c r="H22" i="1"/>
  <c r="AF34" i="1" s="1"/>
  <c r="AG34" i="1" s="1"/>
  <c r="H23" i="1"/>
  <c r="AF35" i="1" s="1"/>
  <c r="AG35" i="1" s="1"/>
  <c r="I22" i="1"/>
  <c r="X38" i="1" l="1"/>
  <c r="Y38" i="1"/>
  <c r="V38" i="1"/>
  <c r="V23" i="1" s="1"/>
  <c r="W38" i="1"/>
  <c r="U38" i="1"/>
  <c r="T38" i="1"/>
  <c r="Q17" i="1"/>
  <c r="W35" i="1" l="1"/>
  <c r="W29" i="1"/>
  <c r="W31" i="1"/>
  <c r="W32" i="1"/>
  <c r="W26" i="1"/>
  <c r="W33" i="1"/>
  <c r="W36" i="1"/>
  <c r="W27" i="1"/>
  <c r="W28" i="1"/>
  <c r="W30" i="1"/>
  <c r="W34" i="1"/>
  <c r="U14" i="1"/>
  <c r="U15" i="1" s="1"/>
  <c r="T15" i="1" s="1"/>
  <c r="C32" i="1"/>
  <c r="W24" i="1"/>
  <c r="W25" i="1"/>
  <c r="Z23" i="1"/>
  <c r="Z24" i="1" s="1"/>
  <c r="Q19" i="1"/>
  <c r="Q21" i="1"/>
  <c r="Q20" i="1"/>
  <c r="BN14" i="1" s="1"/>
  <c r="X34" i="1" l="1"/>
  <c r="X30" i="1"/>
  <c r="X36" i="1"/>
  <c r="X33" i="1"/>
  <c r="X28" i="1"/>
  <c r="X26" i="1"/>
  <c r="X32" i="1"/>
  <c r="X27" i="1"/>
  <c r="X31" i="1"/>
  <c r="X29" i="1"/>
  <c r="X35" i="1"/>
  <c r="X24" i="1"/>
  <c r="Y24" i="1" s="1"/>
  <c r="X25" i="1"/>
  <c r="V15" i="1"/>
  <c r="V14" i="1"/>
  <c r="S20" i="1"/>
  <c r="T14" i="1"/>
  <c r="U16" i="1"/>
  <c r="T16" i="1" s="1"/>
  <c r="R19" i="1"/>
  <c r="D32" i="1" s="1"/>
  <c r="BM24" i="1"/>
  <c r="Z25" i="1"/>
  <c r="Z26" i="1" s="1"/>
  <c r="Z27" i="1" s="1"/>
  <c r="Z28" i="1" s="1"/>
  <c r="Z29" i="1" s="1"/>
  <c r="Z30" i="1" s="1"/>
  <c r="Z31" i="1" s="1"/>
  <c r="Z32" i="1" s="1"/>
  <c r="Z33" i="1" s="1"/>
  <c r="Z34" i="1" s="1"/>
  <c r="Z35" i="1" s="1"/>
  <c r="Z36" i="1" s="1"/>
  <c r="C31" i="1"/>
  <c r="BM14" i="1"/>
  <c r="U17" i="1" l="1"/>
  <c r="Y29" i="1"/>
  <c r="Y26" i="1"/>
  <c r="Y35" i="1"/>
  <c r="Y34" i="1"/>
  <c r="Y27" i="1"/>
  <c r="Y33" i="1"/>
  <c r="Y36" i="1"/>
  <c r="Y28" i="1"/>
  <c r="Y31" i="1"/>
  <c r="Y32" i="1"/>
  <c r="Y25" i="1"/>
  <c r="Y30" i="1"/>
  <c r="V16" i="1"/>
  <c r="T17" i="1"/>
  <c r="V17" i="1"/>
  <c r="U18" i="1"/>
  <c r="AA25" i="1" l="1"/>
  <c r="AB25" i="1" s="1"/>
  <c r="AA24" i="1"/>
  <c r="AB24" i="1" s="1"/>
  <c r="S18" i="1"/>
  <c r="W18" i="1"/>
  <c r="V18" i="1"/>
  <c r="T18" i="1"/>
  <c r="T13" i="1" s="1"/>
  <c r="Q18" i="1" s="1"/>
  <c r="AA26" i="1"/>
  <c r="AB26" i="1" s="1"/>
  <c r="S16" i="1" l="1"/>
  <c r="W16" i="1" s="1"/>
  <c r="S17" i="1"/>
  <c r="W17" i="1" s="1"/>
  <c r="S15" i="1"/>
  <c r="W15" i="1" s="1"/>
  <c r="BN24" i="1"/>
  <c r="R18" i="1"/>
  <c r="D31" i="1" s="1"/>
  <c r="AA27" i="1"/>
  <c r="AB27" i="1" s="1"/>
  <c r="S14" i="1" s="1"/>
  <c r="W14" i="1" s="1"/>
  <c r="S21" i="1" l="1"/>
  <c r="B34" i="1" s="1"/>
  <c r="AA28" i="1"/>
  <c r="AB28" i="1" s="1"/>
  <c r="AA29" i="1" l="1"/>
  <c r="AB29" i="1" s="1"/>
  <c r="AA30" i="1" l="1"/>
  <c r="AB30" i="1" s="1"/>
  <c r="AA31" i="1" l="1"/>
  <c r="AB31" i="1" s="1"/>
  <c r="AA32" i="1" l="1"/>
  <c r="AB32" i="1" s="1"/>
  <c r="AA33" i="1" l="1"/>
  <c r="AB33" i="1" s="1"/>
  <c r="AA34" i="1" l="1"/>
  <c r="AB34" i="1" s="1"/>
  <c r="AA35" i="1" l="1"/>
  <c r="AB35" i="1" s="1"/>
  <c r="AA36" i="1" l="1"/>
  <c r="AB36" i="1" s="1"/>
  <c r="Z37" i="1"/>
  <c r="AA37" i="1" l="1"/>
  <c r="AB37" i="1" s="1"/>
  <c r="Z38" i="1"/>
  <c r="Z39" i="1" l="1"/>
  <c r="AA38" i="1"/>
  <c r="AB38" i="1" s="1"/>
  <c r="Z40" i="1" l="1"/>
  <c r="AA39" i="1"/>
  <c r="AB39" i="1" s="1"/>
  <c r="Z41" i="1" l="1"/>
  <c r="AA40" i="1"/>
  <c r="AB40" i="1" s="1"/>
  <c r="AA41" i="1" l="1"/>
  <c r="Z42" i="1"/>
  <c r="AA42" i="1" l="1"/>
  <c r="Z43" i="1"/>
  <c r="AA43" i="1" l="1"/>
  <c r="Z44" i="1"/>
  <c r="AA44" i="1" l="1"/>
  <c r="Z45" i="1"/>
  <c r="Z46" i="1" l="1"/>
  <c r="AA45" i="1"/>
  <c r="AA46" i="1" l="1"/>
  <c r="Z47" i="1"/>
  <c r="AA47" i="1" s="1"/>
  <c r="BN23" i="1"/>
  <c r="BM23" i="1"/>
  <c r="AV39" i="1"/>
  <c r="M31" i="1"/>
  <c r="M32" i="1"/>
  <c r="AO17" i="1"/>
  <c r="AO19" i="1" s="1"/>
  <c r="AP19" i="1" s="1"/>
  <c r="M35" i="1" s="1"/>
  <c r="AT28" i="1"/>
  <c r="AU36" i="1" s="1"/>
  <c r="AO21" i="1" l="1"/>
  <c r="BM17" i="1" s="1"/>
  <c r="BM19" i="1" s="1"/>
  <c r="G30" i="1" s="1"/>
  <c r="AU32" i="1"/>
  <c r="L35" i="1"/>
  <c r="AU31" i="1"/>
  <c r="AS14" i="1"/>
  <c r="AQ20" i="1" s="1"/>
  <c r="AU33" i="1"/>
  <c r="AU30" i="1"/>
  <c r="AU34" i="1"/>
  <c r="AU35" i="1"/>
  <c r="BM26" i="1"/>
  <c r="AU29" i="1"/>
  <c r="AV32" i="1" s="1"/>
  <c r="AO20" i="1"/>
  <c r="BN17" i="1" s="1"/>
  <c r="BN19" i="1" s="1"/>
  <c r="G29" i="1" l="1"/>
  <c r="AV31" i="1"/>
  <c r="AV36" i="1"/>
  <c r="AT14" i="1"/>
  <c r="AS15" i="1"/>
  <c r="AR14" i="1"/>
  <c r="L34" i="1"/>
  <c r="AV29" i="1"/>
  <c r="AW29" i="1" s="1"/>
  <c r="AV33" i="1"/>
  <c r="AV35" i="1"/>
  <c r="AV34" i="1"/>
  <c r="BM28" i="1"/>
  <c r="BM30" i="1"/>
  <c r="BM31" i="1" s="1"/>
  <c r="H30" i="1" s="1"/>
  <c r="I30" i="1" s="1"/>
  <c r="AV30" i="1"/>
  <c r="AW31" i="1" l="1"/>
  <c r="AW35" i="1"/>
  <c r="AW34" i="1"/>
  <c r="AT15" i="1"/>
  <c r="AR15" i="1"/>
  <c r="AS16" i="1"/>
  <c r="AW32" i="1"/>
  <c r="AW33" i="1"/>
  <c r="AW36" i="1"/>
  <c r="AW30" i="1"/>
  <c r="AY36" i="1" l="1"/>
  <c r="AZ36" i="1" s="1"/>
  <c r="AY34" i="1"/>
  <c r="AZ34" i="1" s="1"/>
  <c r="AY29" i="1"/>
  <c r="AZ29" i="1" s="1"/>
  <c r="AR16" i="1"/>
  <c r="AS17" i="1"/>
  <c r="AT16" i="1"/>
  <c r="AY35" i="1"/>
  <c r="AZ35" i="1" s="1"/>
  <c r="AY32" i="1"/>
  <c r="AZ32" i="1" s="1"/>
  <c r="AY30" i="1"/>
  <c r="AZ30" i="1" s="1"/>
  <c r="AQ16" i="1" s="1"/>
  <c r="AU16" i="1" s="1"/>
  <c r="AY33" i="1"/>
  <c r="AZ33" i="1" s="1"/>
  <c r="AY31" i="1"/>
  <c r="AZ31" i="1" s="1"/>
  <c r="AQ15" i="1" s="1"/>
  <c r="AU15" i="1" s="1"/>
  <c r="AQ14" i="1" l="1"/>
  <c r="AU14" i="1" s="1"/>
  <c r="AS18" i="1"/>
  <c r="AQ17" i="1"/>
  <c r="AT17" i="1"/>
  <c r="AR17" i="1"/>
  <c r="AU17" i="1" l="1"/>
  <c r="AR18" i="1"/>
  <c r="AR13" i="1" s="1"/>
  <c r="AO18" i="1" s="1"/>
  <c r="AQ18" i="1"/>
  <c r="AT18" i="1"/>
  <c r="AU18" i="1"/>
  <c r="AQ21" i="1" s="1"/>
  <c r="K37" i="1" s="1"/>
  <c r="AP18" i="1" l="1"/>
  <c r="M34" i="1" s="1"/>
  <c r="BN26" i="1"/>
  <c r="BN30" i="1" l="1"/>
  <c r="BN31" i="1" s="1"/>
  <c r="H29" i="1" s="1"/>
  <c r="I29" i="1" s="1"/>
  <c r="BN28" i="1"/>
</calcChain>
</file>

<file path=xl/sharedStrings.xml><?xml version="1.0" encoding="utf-8"?>
<sst xmlns="http://schemas.openxmlformats.org/spreadsheetml/2006/main" count="143" uniqueCount="106">
  <si>
    <t>Quiz S</t>
  </si>
  <si>
    <t>Quiz 1</t>
  </si>
  <si>
    <t>Quiz 3</t>
  </si>
  <si>
    <t>Quiz 2</t>
  </si>
  <si>
    <t>Quiz 4</t>
  </si>
  <si>
    <t>Quiz 5</t>
  </si>
  <si>
    <t>Quiz 7</t>
  </si>
  <si>
    <t>Quiz 6</t>
  </si>
  <si>
    <t>Quiz 8</t>
  </si>
  <si>
    <t>Quiz 9</t>
  </si>
  <si>
    <t>Quiz 10</t>
  </si>
  <si>
    <t>Quiz E</t>
  </si>
  <si>
    <t>Score</t>
  </si>
  <si>
    <t>Percent</t>
  </si>
  <si>
    <t>Score 1</t>
  </si>
  <si>
    <t>Score 2</t>
  </si>
  <si>
    <t>Lab 1</t>
  </si>
  <si>
    <t>Lab 2</t>
  </si>
  <si>
    <t>Course Grade</t>
  </si>
  <si>
    <t>Letter</t>
  </si>
  <si>
    <t>Lab 3</t>
  </si>
  <si>
    <t>Lab 4</t>
  </si>
  <si>
    <t>Lab 5</t>
  </si>
  <si>
    <t>Quizes</t>
  </si>
  <si>
    <t>Keep</t>
  </si>
  <si>
    <t>Drop</t>
  </si>
  <si>
    <t>Ave</t>
  </si>
  <si>
    <t>Count</t>
  </si>
  <si>
    <t>all but final</t>
  </si>
  <si>
    <t>Letter Grade Lookup</t>
  </si>
  <si>
    <t>A</t>
  </si>
  <si>
    <t>A-</t>
  </si>
  <si>
    <t>B+</t>
  </si>
  <si>
    <t>C</t>
  </si>
  <si>
    <t>B-</t>
  </si>
  <si>
    <t>C+</t>
  </si>
  <si>
    <t>C-</t>
  </si>
  <si>
    <t>D+</t>
  </si>
  <si>
    <t>D</t>
  </si>
  <si>
    <t>D-</t>
  </si>
  <si>
    <t>F</t>
  </si>
  <si>
    <t>min</t>
  </si>
  <si>
    <t>raw ave</t>
  </si>
  <si>
    <t>Possible</t>
  </si>
  <si>
    <t>Grade</t>
  </si>
  <si>
    <t>Trunc</t>
  </si>
  <si>
    <t>is tent</t>
  </si>
  <si>
    <t>is avail</t>
  </si>
  <si>
    <t>trunc</t>
  </si>
  <si>
    <t>Points</t>
  </si>
  <si>
    <t>Tries</t>
  </si>
  <si>
    <t>Attempt 1</t>
  </si>
  <si>
    <t>Attempt 2</t>
  </si>
  <si>
    <t>Weighted</t>
  </si>
  <si>
    <t>Un</t>
  </si>
  <si>
    <t>Raw</t>
  </si>
  <si>
    <t>count</t>
  </si>
  <si>
    <t>sub</t>
  </si>
  <si>
    <t>sub used</t>
  </si>
  <si>
    <t>weight/sub</t>
  </si>
  <si>
    <t>Final Exam</t>
  </si>
  <si>
    <t>Is avail</t>
  </si>
  <si>
    <t>percent</t>
  </si>
  <si>
    <t>Labs</t>
  </si>
  <si>
    <t>Lab</t>
  </si>
  <si>
    <t>possible</t>
  </si>
  <si>
    <t>Avail</t>
  </si>
  <si>
    <t>Tent</t>
  </si>
  <si>
    <t>Quiz</t>
  </si>
  <si>
    <t>Midterm</t>
  </si>
  <si>
    <t>Final</t>
  </si>
  <si>
    <t>Overall</t>
  </si>
  <si>
    <t>Actual</t>
  </si>
  <si>
    <t>Weight</t>
  </si>
  <si>
    <t>raw</t>
  </si>
  <si>
    <t>Average</t>
  </si>
  <si>
    <t>ex subbed</t>
  </si>
  <si>
    <t>drops</t>
  </si>
  <si>
    <t>Rank</t>
  </si>
  <si>
    <t>order</t>
  </si>
  <si>
    <t>Rank (non-tied</t>
  </si>
  <si>
    <t>Sorted</t>
  </si>
  <si>
    <t>Dropped Quiz</t>
  </si>
  <si>
    <r>
      <rPr>
        <b/>
        <sz val="16"/>
        <color theme="1"/>
        <rFont val="Calibri"/>
        <family val="2"/>
        <scheme val="minor"/>
      </rPr>
      <t xml:space="preserve">Quizzes: </t>
    </r>
    <r>
      <rPr>
        <sz val="16"/>
        <color theme="1"/>
        <rFont val="Calibri"/>
        <family val="2"/>
        <scheme val="minor"/>
      </rPr>
      <t xml:space="preserve">In the </t>
    </r>
    <r>
      <rPr>
        <b/>
        <sz val="16"/>
        <color rgb="FFFF3399"/>
        <rFont val="Calibri (Body)"/>
      </rPr>
      <t>pink</t>
    </r>
    <r>
      <rPr>
        <sz val="16"/>
        <color theme="1"/>
        <rFont val="Calibri"/>
        <family val="2"/>
        <scheme val="minor"/>
      </rPr>
      <t xml:space="preserve"> boxes, enter the number correct for ALL quizzes exactly as earned.   You may also select your scores from the drop down menu for each quiz.  </t>
    </r>
    <r>
      <rPr>
        <b/>
        <sz val="16"/>
        <color theme="1"/>
        <rFont val="Calibri"/>
        <family val="2"/>
        <scheme val="minor"/>
      </rPr>
      <t>If you missed a quiz, enter a score of 0 for that quiz</t>
    </r>
    <r>
      <rPr>
        <sz val="16"/>
        <color theme="1"/>
        <rFont val="Calibri"/>
        <family val="2"/>
        <scheme val="minor"/>
      </rPr>
      <t>.  For all quizzes with a future deadline that are still  to be taken, leave the pink boxes blank.</t>
    </r>
  </si>
  <si>
    <r>
      <rPr>
        <b/>
        <sz val="16"/>
        <color theme="1"/>
        <rFont val="Calibri"/>
        <family val="2"/>
        <scheme val="minor"/>
      </rPr>
      <t>Labs</t>
    </r>
    <r>
      <rPr>
        <sz val="16"/>
        <color theme="1"/>
        <rFont val="Calibri"/>
        <family val="2"/>
        <scheme val="minor"/>
      </rPr>
      <t xml:space="preserve">: In the </t>
    </r>
    <r>
      <rPr>
        <b/>
        <sz val="16"/>
        <color rgb="FFCDCD00"/>
        <rFont val="Calibri (Body)"/>
      </rPr>
      <t>yellow</t>
    </r>
    <r>
      <rPr>
        <sz val="16"/>
        <color theme="1"/>
        <rFont val="Calibri"/>
        <family val="2"/>
        <scheme val="minor"/>
      </rPr>
      <t xml:space="preserve"> boxes, enter the number correct for ALL labs exactly as earned.   You may also select your scores from the drop down menu for each lab.  For all labs with a future date, leave the yellow boxes blank. </t>
    </r>
    <r>
      <rPr>
        <b/>
        <sz val="16"/>
        <color theme="1"/>
        <rFont val="Calibri"/>
        <family val="2"/>
        <scheme val="minor"/>
      </rPr>
      <t>If you missed a lab enter a score of 0 for that lab.</t>
    </r>
  </si>
  <si>
    <r>
      <rPr>
        <b/>
        <sz val="16"/>
        <color theme="1"/>
        <rFont val="Calibri"/>
        <family val="2"/>
        <scheme val="minor"/>
      </rPr>
      <t>Final Exam:</t>
    </r>
    <r>
      <rPr>
        <sz val="16"/>
        <color theme="1"/>
        <rFont val="Calibri"/>
        <family val="2"/>
        <scheme val="minor"/>
      </rPr>
      <t xml:space="preserve"> In the </t>
    </r>
    <r>
      <rPr>
        <b/>
        <sz val="16"/>
        <color rgb="FF3399FF"/>
        <rFont val="Calibri (Body)"/>
      </rPr>
      <t>blue</t>
    </r>
    <r>
      <rPr>
        <sz val="16"/>
        <color theme="1"/>
        <rFont val="Calibri"/>
        <family val="2"/>
        <scheme val="minor"/>
      </rPr>
      <t xml:space="preserve"> box, enter the number correct on your final exam exactly as earned.  You may also select your score from the drop down menu in that box.</t>
    </r>
  </si>
  <si>
    <t>Valid</t>
  </si>
  <si>
    <t>valid 1</t>
  </si>
  <si>
    <t>valid 2</t>
  </si>
  <si>
    <t>valid either</t>
  </si>
  <si>
    <t>B</t>
  </si>
  <si>
    <r>
      <t xml:space="preserve">Notes:  Enter your grades correctly, following the above instructions.  If grades are NOT entered correctly and as instructed, grade calculations will not be correct.  Any errors in the numbers you enter will result in errors in the grade calculation. </t>
    </r>
    <r>
      <rPr>
        <b/>
        <u/>
        <sz val="16"/>
        <color rgb="FFFF0000"/>
        <rFont val="Calibri (Body)"/>
      </rPr>
      <t>Grades are not rounded.</t>
    </r>
  </si>
  <si>
    <t>Tests</t>
  </si>
  <si>
    <t>Test 1</t>
  </si>
  <si>
    <t>Test 2</t>
  </si>
  <si>
    <t>Test 3</t>
  </si>
  <si>
    <t>Test 4</t>
  </si>
  <si>
    <t>Test</t>
  </si>
  <si>
    <r>
      <rPr>
        <b/>
        <sz val="16"/>
        <color theme="1"/>
        <rFont val="Calibri"/>
        <family val="2"/>
        <scheme val="minor"/>
      </rPr>
      <t>Midterm Tests:</t>
    </r>
    <r>
      <rPr>
        <sz val="16"/>
        <color theme="1"/>
        <rFont val="Calibri"/>
        <family val="2"/>
        <scheme val="minor"/>
      </rPr>
      <t xml:space="preserve"> In the </t>
    </r>
    <r>
      <rPr>
        <b/>
        <sz val="16"/>
        <color rgb="FF29CD29"/>
        <rFont val="Calibri (Body)"/>
      </rPr>
      <t>green</t>
    </r>
    <r>
      <rPr>
        <sz val="16"/>
        <color theme="1"/>
        <rFont val="Calibri"/>
        <family val="2"/>
        <scheme val="minor"/>
      </rPr>
      <t xml:space="preserve"> boxes, enter the number correct for ALL tests exactly as earned.   You may also select your scores from the drop down menu for each test attempt.  If you took an test twice, enter the number correct in both green boxes as appropriate.   </t>
    </r>
    <r>
      <rPr>
        <b/>
        <sz val="16"/>
        <color theme="1"/>
        <rFont val="Calibri"/>
        <family val="2"/>
        <scheme val="minor"/>
      </rPr>
      <t>If you did not take one of the tests at all, enter zero in the first green box and leave the other green box for that test blank.</t>
    </r>
    <r>
      <rPr>
        <sz val="16"/>
        <color theme="1"/>
        <rFont val="Calibri"/>
        <family val="2"/>
        <scheme val="minor"/>
      </rPr>
      <t xml:space="preserve">  For all tests with a future deadline that are still to be taken, leave the green boxes blank.										</t>
    </r>
  </si>
  <si>
    <t>Dropped Lab</t>
  </si>
  <si>
    <r>
      <rPr>
        <b/>
        <sz val="16"/>
        <color theme="1"/>
        <rFont val="Calibri"/>
        <family val="2"/>
        <scheme val="minor"/>
      </rPr>
      <t xml:space="preserve">Instructions: </t>
    </r>
    <r>
      <rPr>
        <sz val="16"/>
        <color theme="1"/>
        <rFont val="Calibri"/>
        <family val="2"/>
        <scheme val="minor"/>
      </rPr>
      <t xml:space="preserve">To approximate your grade for the course, log in to the Quiz &amp; Test system, click on "Grade Book", and write down your scores.  Then, in each of the colored boxes below, enter the number correct following the instructions given below.  To enter a score, type in the required score in the colored box and press the enter or return key. You may also select from the drop down-menus for each score.  (The values in other boxes are automatically generated by Excel.)  Enter </t>
    </r>
    <r>
      <rPr>
        <b/>
        <sz val="16"/>
        <color theme="1"/>
        <rFont val="Calibri"/>
        <family val="2"/>
        <scheme val="minor"/>
      </rPr>
      <t>ALL</t>
    </r>
    <r>
      <rPr>
        <sz val="16"/>
        <color theme="1"/>
        <rFont val="Calibri"/>
        <family val="2"/>
        <scheme val="minor"/>
      </rPr>
      <t xml:space="preserve"> scores exactly as earned.  </t>
    </r>
    <r>
      <rPr>
        <b/>
        <sz val="16"/>
        <color rgb="FFFF0000"/>
        <rFont val="Calibri (Body)"/>
      </rPr>
      <t>Do not drop or replace any scores.</t>
    </r>
  </si>
  <si>
    <t>Quiz TC</t>
  </si>
  <si>
    <t>Lab 6</t>
  </si>
  <si>
    <t>Lab 7</t>
  </si>
  <si>
    <t>Lab 8</t>
  </si>
  <si>
    <r>
      <t xml:space="preserve">Math </t>
    </r>
    <r>
      <rPr>
        <sz val="24"/>
        <color rgb="FFFF0000"/>
        <rFont val="Calibri (Body)"/>
      </rPr>
      <t>1026</t>
    </r>
    <r>
      <rPr>
        <sz val="24"/>
        <color theme="1"/>
        <rFont val="Calibri"/>
        <family val="2"/>
        <scheme val="minor"/>
      </rPr>
      <t xml:space="preserve"> Grade Estimator (</t>
    </r>
    <r>
      <rPr>
        <sz val="24"/>
        <color rgb="FFFF0000"/>
        <rFont val="Calibri (Body)"/>
      </rPr>
      <t>Spring 2024</t>
    </r>
    <r>
      <rPr>
        <sz val="24"/>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</si>
</sst>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quot;$&quot;#,##0.00"/>
  </numFmts>
  <fonts count="18" x14ac:knownFonts="1">
    <font>
      <sz val="12"/>
      <color theme="1"/>
      <name val="Calibri"/>
      <family val="2"/>
      <scheme val="minor"/>
    </font>
    <font>
      <sz val="12"/>
      <color theme="1"/>
      <name val="Calibri"/>
      <family val="2"/>
      <scheme val="minor"/>
    </font>
    <font>
      <sz val="8"/>
      <name val="Calibri"/>
      <family val="2"/>
      <scheme val="minor"/>
    </font>
    <font>
      <sz val="16"/>
      <color theme="1"/>
      <name val="Calibri"/>
      <family val="2"/>
      <scheme val="minor"/>
    </font>
    <font>
      <b/>
      <sz val="16"/>
      <color theme="1"/>
      <name val="Calibri"/>
      <family val="2"/>
      <scheme val="minor"/>
    </font>
    <font>
      <b/>
      <sz val="16"/>
      <color rgb="FFFF0000"/>
      <name val="Calibri"/>
      <family val="2"/>
      <scheme val="minor"/>
    </font>
    <font>
      <sz val="24"/>
      <color theme="1"/>
      <name val="Calibri"/>
      <family val="2"/>
      <scheme val="minor"/>
    </font>
    <font>
      <sz val="24"/>
      <color rgb="FFFF0000"/>
      <name val="Calibri (Body)"/>
    </font>
    <font>
      <b/>
      <sz val="16"/>
      <color rgb="FFFF0000"/>
      <name val="Calibri (Body)"/>
    </font>
    <font>
      <b/>
      <sz val="16"/>
      <color rgb="FFFF3399"/>
      <name val="Calibri (Body)"/>
    </font>
    <font>
      <b/>
      <sz val="16"/>
      <color rgb="FFCDCD00"/>
      <name val="Calibri (Body)"/>
    </font>
    <font>
      <b/>
      <sz val="16"/>
      <color rgb="FF3399FF"/>
      <name val="Calibri (Body)"/>
    </font>
    <font>
      <b/>
      <sz val="16"/>
      <color rgb="FF29CD29"/>
      <name val="Calibri (Body)"/>
    </font>
    <font>
      <b/>
      <sz val="16"/>
      <color theme="5"/>
      <name val="Calibri"/>
      <family val="2"/>
      <scheme val="minor"/>
    </font>
    <font>
      <b/>
      <u/>
      <sz val="16"/>
      <color rgb="FFFF0000"/>
      <name val="Calibri (Body)"/>
    </font>
    <font>
      <sz val="12"/>
      <color theme="0"/>
      <name val="Calibri"/>
      <family val="2"/>
      <scheme val="minor"/>
    </font>
    <font>
      <sz val="11"/>
      <color theme="0"/>
      <name val="Calibri"/>
      <family val="2"/>
      <scheme val="minor"/>
    </font>
    <font>
      <sz val="12"/>
      <name val="Calibri"/>
      <family val="2"/>
      <scheme val="minor"/>
    </font>
  </fonts>
  <fills count="6">
    <fill>
      <patternFill patternType="none"/>
    </fill>
    <fill>
      <patternFill patternType="gray125"/>
    </fill>
    <fill>
      <patternFill patternType="solid">
        <fgColor rgb="FFFF99CC"/>
        <bgColor indexed="64"/>
      </patternFill>
    </fill>
    <fill>
      <patternFill patternType="solid">
        <fgColor rgb="FFFFFF99"/>
        <bgColor indexed="64"/>
      </patternFill>
    </fill>
    <fill>
      <patternFill patternType="solid">
        <fgColor rgb="FFCCFFCC"/>
        <bgColor indexed="64"/>
      </patternFill>
    </fill>
    <fill>
      <patternFill patternType="solid">
        <fgColor rgb="FF99CCFF"/>
        <bgColor indexed="64"/>
      </patternFill>
    </fill>
  </fills>
  <borders count="21">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style="medium">
        <color auto="1"/>
      </right>
      <top style="medium">
        <color auto="1"/>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medium">
        <color auto="1"/>
      </left>
      <right style="thick">
        <color auto="1"/>
      </right>
      <top style="medium">
        <color auto="1"/>
      </top>
      <bottom style="thick">
        <color auto="1"/>
      </bottom>
      <diagonal/>
    </border>
    <border>
      <left style="medium">
        <color auto="1"/>
      </left>
      <right style="thick">
        <color auto="1"/>
      </right>
      <top style="medium">
        <color auto="1"/>
      </top>
      <bottom style="medium">
        <color auto="1"/>
      </bottom>
      <diagonal/>
    </border>
    <border>
      <left style="medium">
        <color auto="1"/>
      </left>
      <right style="medium">
        <color auto="1"/>
      </right>
      <top style="medium">
        <color auto="1"/>
      </top>
      <bottom style="thick">
        <color auto="1"/>
      </bottom>
      <diagonal/>
    </border>
    <border>
      <left/>
      <right style="thick">
        <color auto="1"/>
      </right>
      <top style="medium">
        <color auto="1"/>
      </top>
      <bottom/>
      <diagonal/>
    </border>
    <border>
      <left/>
      <right/>
      <top style="medium">
        <color auto="1"/>
      </top>
      <bottom/>
      <diagonal/>
    </border>
    <border>
      <left/>
      <right style="medium">
        <color auto="1"/>
      </right>
      <top/>
      <bottom style="thick">
        <color auto="1"/>
      </bottom>
      <diagonal/>
    </border>
    <border>
      <left style="medium">
        <color auto="1"/>
      </left>
      <right style="thick">
        <color auto="1"/>
      </right>
      <top style="medium">
        <color auto="1"/>
      </top>
      <bottom/>
      <diagonal/>
    </border>
    <border>
      <left/>
      <right style="medium">
        <color auto="1"/>
      </right>
      <top/>
      <bottom/>
      <diagonal/>
    </border>
  </borders>
  <cellStyleXfs count="2">
    <xf numFmtId="0" fontId="0" fillId="0" borderId="0"/>
    <xf numFmtId="9" fontId="1" fillId="0" borderId="0" applyFont="0" applyFill="0" applyBorder="0" applyAlignment="0" applyProtection="0"/>
  </cellStyleXfs>
  <cellXfs count="64">
    <xf numFmtId="0" fontId="0" fillId="0" borderId="0" xfId="0"/>
    <xf numFmtId="0" fontId="3" fillId="0" borderId="0" xfId="0" applyFont="1"/>
    <xf numFmtId="0" fontId="3" fillId="0" borderId="4" xfId="0" applyFont="1" applyBorder="1"/>
    <xf numFmtId="0" fontId="3" fillId="0" borderId="5" xfId="0" applyFont="1" applyBorder="1"/>
    <xf numFmtId="0" fontId="3" fillId="0" borderId="0" xfId="0" applyFont="1" applyAlignment="1">
      <alignment horizontal="center"/>
    </xf>
    <xf numFmtId="0" fontId="3" fillId="0" borderId="6" xfId="0" applyFont="1" applyBorder="1"/>
    <xf numFmtId="0" fontId="3" fillId="0" borderId="7" xfId="0" applyFont="1" applyBorder="1"/>
    <xf numFmtId="0" fontId="3" fillId="0" borderId="10" xfId="0" applyFont="1" applyBorder="1" applyAlignment="1">
      <alignment horizontal="center"/>
    </xf>
    <xf numFmtId="0" fontId="3" fillId="0" borderId="12"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10" fontId="3" fillId="0" borderId="14" xfId="1" applyNumberFormat="1" applyFont="1" applyBorder="1" applyAlignment="1" applyProtection="1">
      <alignment horizontal="center"/>
    </xf>
    <xf numFmtId="0" fontId="3" fillId="0" borderId="17" xfId="0" applyFont="1" applyBorder="1"/>
    <xf numFmtId="0" fontId="3" fillId="0" borderId="16" xfId="0" applyFont="1" applyBorder="1"/>
    <xf numFmtId="0" fontId="3" fillId="0" borderId="0" xfId="0" applyFont="1" applyAlignment="1">
      <alignment horizontal="right"/>
    </xf>
    <xf numFmtId="0" fontId="3" fillId="0" borderId="10" xfId="0" applyFont="1" applyBorder="1"/>
    <xf numFmtId="0" fontId="3" fillId="0" borderId="12" xfId="0" applyFont="1" applyBorder="1"/>
    <xf numFmtId="0" fontId="3" fillId="0" borderId="7" xfId="0" applyFont="1" applyBorder="1" applyAlignment="1">
      <alignment horizontal="right"/>
    </xf>
    <xf numFmtId="9" fontId="3" fillId="0" borderId="5" xfId="1" applyFont="1" applyBorder="1" applyProtection="1"/>
    <xf numFmtId="0" fontId="3" fillId="0" borderId="4" xfId="0" applyFont="1" applyBorder="1" applyAlignment="1">
      <alignment horizontal="right"/>
    </xf>
    <xf numFmtId="0" fontId="3" fillId="0" borderId="18" xfId="0" applyFont="1" applyBorder="1" applyAlignment="1">
      <alignment horizontal="right"/>
    </xf>
    <xf numFmtId="0" fontId="4" fillId="0" borderId="11" xfId="0" applyFont="1" applyBorder="1" applyAlignment="1">
      <alignment horizontal="center"/>
    </xf>
    <xf numFmtId="0" fontId="3" fillId="0" borderId="4" xfId="0" applyFont="1" applyBorder="1" applyAlignment="1">
      <alignment horizontal="left" wrapText="1"/>
    </xf>
    <xf numFmtId="0" fontId="3" fillId="0" borderId="0" xfId="0" applyFont="1" applyAlignment="1">
      <alignment horizontal="left" wrapText="1"/>
    </xf>
    <xf numFmtId="0" fontId="3" fillId="0" borderId="5" xfId="0" applyFont="1" applyBorder="1" applyAlignment="1">
      <alignment horizontal="left" wrapText="1"/>
    </xf>
    <xf numFmtId="0" fontId="3" fillId="2" borderId="9"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3" fillId="4" borderId="9" xfId="0" applyFont="1" applyFill="1" applyBorder="1" applyAlignment="1" applyProtection="1">
      <alignment horizontal="center"/>
      <protection locked="0"/>
    </xf>
    <xf numFmtId="0" fontId="3" fillId="5" borderId="15" xfId="0" applyFont="1" applyFill="1" applyBorder="1" applyAlignment="1" applyProtection="1">
      <alignment horizontal="center"/>
      <protection locked="0"/>
    </xf>
    <xf numFmtId="10" fontId="5" fillId="0" borderId="9" xfId="1" applyNumberFormat="1" applyFont="1" applyBorder="1" applyAlignment="1" applyProtection="1">
      <alignment horizontal="center"/>
    </xf>
    <xf numFmtId="0" fontId="6" fillId="0" borderId="0" xfId="0" applyFont="1" applyAlignment="1">
      <alignment horizontal="center"/>
    </xf>
    <xf numFmtId="10" fontId="4" fillId="0" borderId="14" xfId="1" applyNumberFormat="1" applyFont="1" applyBorder="1" applyAlignment="1" applyProtection="1">
      <alignment horizontal="center"/>
    </xf>
    <xf numFmtId="9" fontId="4" fillId="0" borderId="13" xfId="1" applyFont="1" applyBorder="1" applyAlignment="1" applyProtection="1">
      <alignment horizontal="center"/>
    </xf>
    <xf numFmtId="10" fontId="13" fillId="0" borderId="15" xfId="1" applyNumberFormat="1" applyFont="1" applyBorder="1" applyAlignment="1" applyProtection="1">
      <alignment horizontal="center"/>
    </xf>
    <xf numFmtId="10" fontId="13" fillId="0" borderId="13" xfId="1" applyNumberFormat="1" applyFont="1" applyBorder="1" applyAlignment="1" applyProtection="1">
      <alignment horizontal="center"/>
    </xf>
    <xf numFmtId="0" fontId="5" fillId="0" borderId="19" xfId="0" applyFont="1" applyBorder="1" applyAlignment="1">
      <alignment horizontal="center"/>
    </xf>
    <xf numFmtId="0" fontId="3" fillId="0" borderId="6" xfId="0" applyFont="1" applyBorder="1" applyAlignment="1">
      <alignment horizontal="center"/>
    </xf>
    <xf numFmtId="10" fontId="3" fillId="0" borderId="5" xfId="1" applyNumberFormat="1" applyFont="1" applyBorder="1" applyAlignment="1" applyProtection="1">
      <alignment horizontal="center"/>
    </xf>
    <xf numFmtId="165" fontId="3" fillId="0" borderId="4" xfId="0" applyNumberFormat="1" applyFont="1" applyBorder="1"/>
    <xf numFmtId="165" fontId="3" fillId="0" borderId="20" xfId="0" applyNumberFormat="1" applyFont="1" applyBorder="1" applyAlignment="1">
      <alignment horizontal="right"/>
    </xf>
    <xf numFmtId="0" fontId="15" fillId="0" borderId="0" xfId="0" applyFont="1"/>
    <xf numFmtId="9" fontId="15" fillId="0" borderId="0" xfId="0" applyNumberFormat="1" applyFont="1"/>
    <xf numFmtId="9" fontId="15" fillId="0" borderId="0" xfId="1" applyFont="1" applyProtection="1"/>
    <xf numFmtId="10" fontId="15" fillId="0" borderId="0" xfId="1" applyNumberFormat="1" applyFont="1" applyProtection="1"/>
    <xf numFmtId="1" fontId="15" fillId="0" borderId="0" xfId="0" applyNumberFormat="1" applyFont="1"/>
    <xf numFmtId="164" fontId="15" fillId="0" borderId="0" xfId="0" applyNumberFormat="1" applyFont="1"/>
    <xf numFmtId="1" fontId="15" fillId="0" borderId="0" xfId="1" applyNumberFormat="1" applyFont="1" applyProtection="1"/>
    <xf numFmtId="10" fontId="15" fillId="0" borderId="0" xfId="0" applyNumberFormat="1" applyFont="1"/>
    <xf numFmtId="164" fontId="15" fillId="0" borderId="0" xfId="1" applyNumberFormat="1" applyFont="1" applyProtection="1"/>
    <xf numFmtId="0" fontId="15" fillId="0" borderId="0" xfId="1" applyNumberFormat="1" applyFont="1" applyProtection="1"/>
    <xf numFmtId="0" fontId="16" fillId="0" borderId="0" xfId="1" applyNumberFormat="1" applyFont="1" applyProtection="1"/>
    <xf numFmtId="0" fontId="17" fillId="0" borderId="0" xfId="0" applyFont="1"/>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0" xfId="0" applyFont="1" applyAlignment="1">
      <alignment horizontal="left" wrapText="1"/>
    </xf>
    <xf numFmtId="0" fontId="3" fillId="0" borderId="5"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5" fillId="0" borderId="8" xfId="0" applyFont="1" applyBorder="1" applyAlignment="1">
      <alignment horizontal="left" wrapText="1"/>
    </xf>
  </cellXfs>
  <cellStyles count="2">
    <cellStyle name="Normal" xfId="0" builtinId="0"/>
    <cellStyle name="Percent" xfId="1" builtinId="5"/>
  </cellStyles>
  <dxfs count="0"/>
  <tableStyles count="0" defaultTableStyle="TableStyleMedium2" defaultPivotStyle="PivotStyleLight16"/>
  <colors>
    <mruColors>
      <color rgb="FF3399FF"/>
      <color rgb="FF29CD29"/>
      <color rgb="FFFFFF99"/>
      <color rgb="FFCCFFCC"/>
      <color rgb="FF99CCFF"/>
      <color rgb="FF33FF33"/>
      <color rgb="FFCDCD00"/>
      <color rgb="FFFFFF33"/>
      <color rgb="FFFF33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59582-6BD6-B246-8F73-C824C465758C}">
  <dimension ref="B1:CO53"/>
  <sheetViews>
    <sheetView tabSelected="1" workbookViewId="0">
      <selection activeCell="C17" sqref="C17"/>
    </sheetView>
  </sheetViews>
  <sheetFormatPr baseColWidth="10" defaultRowHeight="16" x14ac:dyDescent="0.2"/>
  <cols>
    <col min="2" max="2" width="17.5" customWidth="1"/>
    <col min="6" max="6" width="17.6640625" customWidth="1"/>
    <col min="10" max="10" width="10.83203125" customWidth="1"/>
    <col min="11" max="11" width="16.6640625" customWidth="1"/>
    <col min="15" max="15" width="10.83203125" style="51"/>
    <col min="16" max="73" width="10.83203125" style="40"/>
    <col min="74" max="89" width="10.83203125" style="51"/>
    <col min="90" max="93" width="10.83203125" style="40"/>
  </cols>
  <sheetData>
    <row r="1" spans="2:66" ht="32" thickBot="1" x14ac:dyDescent="0.4">
      <c r="B1" s="1"/>
      <c r="C1" s="1"/>
      <c r="D1" s="1"/>
      <c r="E1" s="1"/>
      <c r="F1" s="1"/>
      <c r="G1" s="30" t="s">
        <v>105</v>
      </c>
      <c r="H1" s="1"/>
      <c r="I1" s="1"/>
      <c r="J1" s="1"/>
      <c r="K1" s="1"/>
      <c r="L1" s="1"/>
      <c r="M1" s="1"/>
      <c r="N1" s="1"/>
    </row>
    <row r="2" spans="2:66" ht="108" customHeight="1" thickTop="1" x14ac:dyDescent="0.25">
      <c r="B2" s="55" t="s">
        <v>100</v>
      </c>
      <c r="C2" s="56"/>
      <c r="D2" s="56"/>
      <c r="E2" s="56"/>
      <c r="F2" s="56"/>
      <c r="G2" s="56"/>
      <c r="H2" s="56"/>
      <c r="I2" s="56"/>
      <c r="J2" s="56"/>
      <c r="K2" s="56"/>
      <c r="L2" s="56"/>
      <c r="M2" s="57"/>
      <c r="N2" s="1"/>
    </row>
    <row r="3" spans="2:66" ht="21" x14ac:dyDescent="0.25">
      <c r="B3" s="22"/>
      <c r="C3" s="23"/>
      <c r="D3" s="23"/>
      <c r="E3" s="23"/>
      <c r="F3" s="23"/>
      <c r="G3" s="23"/>
      <c r="H3" s="23"/>
      <c r="I3" s="23"/>
      <c r="J3" s="23"/>
      <c r="K3" s="23"/>
      <c r="L3" s="23"/>
      <c r="M3" s="24"/>
      <c r="N3" s="1"/>
    </row>
    <row r="4" spans="2:66" ht="63" customHeight="1" x14ac:dyDescent="0.25">
      <c r="B4" s="58" t="s">
        <v>83</v>
      </c>
      <c r="C4" s="59"/>
      <c r="D4" s="59"/>
      <c r="E4" s="59"/>
      <c r="F4" s="59"/>
      <c r="G4" s="59"/>
      <c r="H4" s="59"/>
      <c r="I4" s="59"/>
      <c r="J4" s="59"/>
      <c r="K4" s="59"/>
      <c r="L4" s="59"/>
      <c r="M4" s="60"/>
      <c r="N4" s="1"/>
    </row>
    <row r="5" spans="2:66" ht="21" x14ac:dyDescent="0.25">
      <c r="B5" s="22"/>
      <c r="C5" s="23"/>
      <c r="D5" s="23"/>
      <c r="E5" s="23"/>
      <c r="F5" s="23"/>
      <c r="G5" s="23"/>
      <c r="H5" s="23"/>
      <c r="I5" s="23"/>
      <c r="J5" s="23"/>
      <c r="K5" s="23"/>
      <c r="L5" s="23"/>
      <c r="M5" s="24"/>
      <c r="N5" s="1"/>
      <c r="AF5" s="41"/>
      <c r="AG5" s="42"/>
      <c r="AH5" s="42"/>
      <c r="AI5" s="42"/>
      <c r="AJ5" s="42"/>
      <c r="AK5" s="42"/>
      <c r="AL5" s="42"/>
      <c r="AM5" s="42"/>
      <c r="AN5" s="42"/>
      <c r="AO5" s="42"/>
    </row>
    <row r="6" spans="2:66" ht="65" customHeight="1" x14ac:dyDescent="0.25">
      <c r="B6" s="58" t="s">
        <v>84</v>
      </c>
      <c r="C6" s="59"/>
      <c r="D6" s="59"/>
      <c r="E6" s="59"/>
      <c r="F6" s="59"/>
      <c r="G6" s="59"/>
      <c r="H6" s="59"/>
      <c r="I6" s="59"/>
      <c r="J6" s="59"/>
      <c r="K6" s="59"/>
      <c r="L6" s="59"/>
      <c r="M6" s="60"/>
      <c r="N6" s="1"/>
      <c r="AF6" s="41"/>
      <c r="AG6" s="42"/>
      <c r="AH6" s="42"/>
      <c r="AI6" s="42"/>
      <c r="AJ6" s="42"/>
      <c r="AK6" s="42"/>
      <c r="AL6" s="42"/>
      <c r="AM6" s="42"/>
      <c r="AN6" s="42"/>
      <c r="AO6" s="42"/>
    </row>
    <row r="7" spans="2:66" ht="20" customHeight="1" x14ac:dyDescent="0.25">
      <c r="B7" s="22"/>
      <c r="C7" s="23"/>
      <c r="D7" s="23"/>
      <c r="E7" s="23"/>
      <c r="F7" s="23"/>
      <c r="G7" s="23"/>
      <c r="H7" s="23"/>
      <c r="I7" s="23"/>
      <c r="J7" s="23"/>
      <c r="K7" s="23"/>
      <c r="L7" s="23"/>
      <c r="M7" s="24"/>
      <c r="N7" s="1"/>
      <c r="AF7" s="41"/>
      <c r="AG7" s="42"/>
      <c r="AH7" s="42"/>
      <c r="AI7" s="42"/>
      <c r="AJ7" s="42"/>
      <c r="AK7" s="42"/>
      <c r="AL7" s="42"/>
      <c r="AM7" s="42"/>
      <c r="AN7" s="42"/>
      <c r="AO7" s="42"/>
    </row>
    <row r="8" spans="2:66" ht="83" customHeight="1" x14ac:dyDescent="0.25">
      <c r="B8" s="58" t="s">
        <v>98</v>
      </c>
      <c r="C8" s="59"/>
      <c r="D8" s="59"/>
      <c r="E8" s="59"/>
      <c r="F8" s="59"/>
      <c r="G8" s="59"/>
      <c r="H8" s="59"/>
      <c r="I8" s="59"/>
      <c r="J8" s="59"/>
      <c r="K8" s="59"/>
      <c r="L8" s="59"/>
      <c r="M8" s="60"/>
      <c r="N8" s="1"/>
      <c r="AF8" s="41"/>
      <c r="AG8" s="42"/>
      <c r="AH8" s="42"/>
      <c r="AI8" s="42"/>
      <c r="AJ8" s="42"/>
      <c r="AK8" s="42"/>
      <c r="AL8" s="42"/>
      <c r="AM8" s="42"/>
      <c r="AN8" s="42"/>
      <c r="AO8" s="42"/>
    </row>
    <row r="9" spans="2:66" ht="21" x14ac:dyDescent="0.25">
      <c r="B9" s="22"/>
      <c r="C9" s="23"/>
      <c r="D9" s="23"/>
      <c r="E9" s="23"/>
      <c r="F9" s="23"/>
      <c r="G9" s="23"/>
      <c r="H9" s="23"/>
      <c r="I9" s="23"/>
      <c r="J9" s="23"/>
      <c r="K9" s="23"/>
      <c r="L9" s="23"/>
      <c r="M9" s="24"/>
      <c r="N9" s="1"/>
      <c r="AF9" s="41"/>
      <c r="AG9" s="42"/>
      <c r="AH9" s="42"/>
      <c r="AI9" s="42"/>
      <c r="AJ9" s="42"/>
      <c r="AK9" s="42"/>
      <c r="AL9" s="42"/>
      <c r="AM9" s="42"/>
      <c r="AN9" s="42"/>
      <c r="AO9" s="42"/>
    </row>
    <row r="10" spans="2:66" ht="45" customHeight="1" x14ac:dyDescent="0.25">
      <c r="B10" s="58" t="s">
        <v>85</v>
      </c>
      <c r="C10" s="59"/>
      <c r="D10" s="59"/>
      <c r="E10" s="59"/>
      <c r="F10" s="59"/>
      <c r="G10" s="59"/>
      <c r="H10" s="59"/>
      <c r="I10" s="59"/>
      <c r="J10" s="59"/>
      <c r="K10" s="59"/>
      <c r="L10" s="59"/>
      <c r="M10" s="60"/>
      <c r="N10" s="1"/>
      <c r="AF10" s="41"/>
      <c r="AG10" s="42"/>
      <c r="AH10" s="42"/>
      <c r="AI10" s="42"/>
      <c r="AJ10" s="42"/>
      <c r="AK10" s="42"/>
      <c r="AL10" s="42"/>
      <c r="AM10" s="42"/>
      <c r="AN10" s="42"/>
      <c r="AO10" s="42"/>
    </row>
    <row r="11" spans="2:66" ht="21" x14ac:dyDescent="0.25">
      <c r="B11" s="22"/>
      <c r="C11" s="23"/>
      <c r="D11" s="23"/>
      <c r="E11" s="23"/>
      <c r="F11" s="23"/>
      <c r="G11" s="23"/>
      <c r="H11" s="23"/>
      <c r="I11" s="23"/>
      <c r="J11" s="23"/>
      <c r="K11" s="23"/>
      <c r="L11" s="23"/>
      <c r="M11" s="24"/>
      <c r="N11" s="1"/>
      <c r="AF11" s="41"/>
      <c r="AG11" s="42"/>
      <c r="AH11" s="42"/>
      <c r="AI11" s="42"/>
      <c r="AJ11" s="42"/>
      <c r="AK11" s="42"/>
      <c r="AL11" s="42"/>
      <c r="AM11" s="42"/>
      <c r="AN11" s="42"/>
      <c r="AO11" s="42"/>
    </row>
    <row r="12" spans="2:66" ht="66" customHeight="1" thickBot="1" x14ac:dyDescent="0.3">
      <c r="B12" s="61" t="s">
        <v>91</v>
      </c>
      <c r="C12" s="62"/>
      <c r="D12" s="62"/>
      <c r="E12" s="62"/>
      <c r="F12" s="62"/>
      <c r="G12" s="62"/>
      <c r="H12" s="62"/>
      <c r="I12" s="62"/>
      <c r="J12" s="62"/>
      <c r="K12" s="62"/>
      <c r="L12" s="62"/>
      <c r="M12" s="63"/>
      <c r="N12" s="1"/>
      <c r="AF12" s="41"/>
      <c r="AG12" s="42"/>
      <c r="AH12" s="42"/>
      <c r="AI12" s="42"/>
      <c r="AJ12" s="42"/>
      <c r="AK12" s="42"/>
      <c r="AL12" s="42"/>
      <c r="AM12" s="42"/>
      <c r="AN12" s="42"/>
      <c r="AO12" s="42"/>
    </row>
    <row r="13" spans="2:66" ht="22" thickTop="1" x14ac:dyDescent="0.25">
      <c r="B13" s="1"/>
      <c r="C13" s="1"/>
      <c r="D13" s="1"/>
      <c r="E13" s="1"/>
      <c r="F13" s="1"/>
      <c r="G13" s="1"/>
      <c r="H13" s="1"/>
      <c r="I13" s="1"/>
      <c r="J13" s="1"/>
      <c r="K13" s="1"/>
      <c r="L13" s="1"/>
      <c r="M13" s="1"/>
      <c r="N13" s="1"/>
      <c r="S13" s="40" t="s">
        <v>77</v>
      </c>
      <c r="T13" s="40">
        <f>IF(Q17&gt;Q15,SUM(T14:T19),0)</f>
        <v>0</v>
      </c>
      <c r="Z13" s="43"/>
      <c r="AQ13" s="40" t="s">
        <v>77</v>
      </c>
      <c r="AR13" s="42">
        <f>IF(AO17&gt;AO15,SUM(AR14:AR19),0)</f>
        <v>0</v>
      </c>
      <c r="BK13" s="40" t="s">
        <v>66</v>
      </c>
      <c r="BL13" s="40" t="s">
        <v>67</v>
      </c>
    </row>
    <row r="14" spans="2:66" ht="22" thickBot="1" x14ac:dyDescent="0.3">
      <c r="B14" s="1"/>
      <c r="C14" s="1"/>
      <c r="D14" s="1"/>
      <c r="E14" s="1"/>
      <c r="F14" s="1"/>
      <c r="G14" s="1"/>
      <c r="H14" s="1"/>
      <c r="I14" s="1"/>
      <c r="J14" s="1"/>
      <c r="K14" s="1"/>
      <c r="L14" s="1"/>
      <c r="M14" s="1"/>
      <c r="N14" s="1"/>
      <c r="P14" s="40" t="s">
        <v>23</v>
      </c>
      <c r="Q14" s="40">
        <v>13</v>
      </c>
      <c r="S14" s="40" t="e">
        <f ca="1">IF(U14&gt;0,OFFSET(AB$23,U14,0),"")</f>
        <v>#VALUE!</v>
      </c>
      <c r="T14" s="40" t="e">
        <f>IF(U14&gt;0,SMALL(T$24:T$106,U14),"")</f>
        <v>#VALUE!</v>
      </c>
      <c r="U14" s="40" t="str">
        <f>IF(Q17&gt;Q15,Q17-Q15,"")</f>
        <v/>
      </c>
      <c r="V14" s="40" t="str">
        <f>IF(U14=1,".",", ")</f>
        <v xml:space="preserve">, </v>
      </c>
      <c r="W14" s="40" t="e">
        <f ca="1">IF(U14&gt;0,CONCATENATE(S14,V14),"")</f>
        <v>#VALUE!</v>
      </c>
      <c r="AC14" s="42"/>
      <c r="AD14" s="42" t="s">
        <v>92</v>
      </c>
      <c r="AE14" s="40">
        <v>5</v>
      </c>
      <c r="AG14" s="40" t="s">
        <v>50</v>
      </c>
      <c r="AH14" s="44">
        <v>2</v>
      </c>
      <c r="AI14" s="40" t="s">
        <v>45</v>
      </c>
      <c r="AK14" s="40" t="s">
        <v>60</v>
      </c>
      <c r="AN14" s="40" t="s">
        <v>63</v>
      </c>
      <c r="AO14" s="40">
        <v>8</v>
      </c>
      <c r="AQ14" s="40" t="e">
        <f ca="1">IF(AS14&gt;0,OFFSET(AZ$28,AS14,0),"")</f>
        <v>#VALUE!</v>
      </c>
      <c r="AR14" s="42" t="e">
        <f>IF(AS14&gt;0,SMALL(AR$24:AR$106,AS14),"")</f>
        <v>#VALUE!</v>
      </c>
      <c r="AS14" s="40" t="str">
        <f>IF(AO17&gt;AO15,AO17-AO15,"")</f>
        <v/>
      </c>
      <c r="AT14" s="40" t="str">
        <f>IF(AS14=1,".",", ")</f>
        <v xml:space="preserve">, </v>
      </c>
      <c r="AU14" s="40" t="e">
        <f ca="1">IF(AS14&gt;0,CONCATENATE(AQ14,AT14),"")</f>
        <v>#VALUE!</v>
      </c>
      <c r="BL14" s="40" t="s">
        <v>68</v>
      </c>
      <c r="BM14" s="40" t="b">
        <f>Q21</f>
        <v>0</v>
      </c>
      <c r="BN14" s="40" t="b">
        <f>Q20</f>
        <v>1</v>
      </c>
    </row>
    <row r="15" spans="2:66" ht="23" thickTop="1" thickBot="1" x14ac:dyDescent="0.3">
      <c r="B15" s="7"/>
      <c r="C15" s="21" t="str">
        <f>CONCATENATE("Quiz Grades (",BL24,"%)")</f>
        <v>Quiz Grades (10%)</v>
      </c>
      <c r="D15" s="8"/>
      <c r="E15" s="1"/>
      <c r="F15" s="52" t="str">
        <f>CONCATENATE("Midterm Test Grades (",BL25,"%)")</f>
        <v>Midterm Test Grades (55%)</v>
      </c>
      <c r="G15" s="53"/>
      <c r="H15" s="53"/>
      <c r="I15" s="54"/>
      <c r="J15" s="1"/>
      <c r="K15" s="7"/>
      <c r="L15" s="21" t="str">
        <f>CONCATENATE("Final Exam Grade (",BL23,"%)")</f>
        <v>Final Exam Grade (20%)</v>
      </c>
      <c r="M15" s="8"/>
      <c r="N15" s="1"/>
      <c r="P15" s="40" t="s">
        <v>24</v>
      </c>
      <c r="Q15" s="40">
        <v>10</v>
      </c>
      <c r="S15" s="40" t="e">
        <f ca="1">IF(U15&gt;0,OFFSET(AB$23,U15,0),"")</f>
        <v>#VALUE!</v>
      </c>
      <c r="T15" s="40" t="e">
        <f>IF(U15&gt;0,SMALL(T$24:T$106,U15),"")</f>
        <v>#VALUE!</v>
      </c>
      <c r="U15" s="44" t="e">
        <f t="shared" ref="U15:U18" si="0">U14-1</f>
        <v>#VALUE!</v>
      </c>
      <c r="V15" s="40" t="e">
        <f>IF(U15=1,".",", ")</f>
        <v>#VALUE!</v>
      </c>
      <c r="W15" s="40" t="e">
        <f>IF(U15&gt;0,CONCATENATE(S15,V15),"")</f>
        <v>#VALUE!</v>
      </c>
      <c r="AC15" s="42"/>
      <c r="AD15" s="42" t="s">
        <v>49</v>
      </c>
      <c r="AE15" s="40">
        <v>18</v>
      </c>
      <c r="AG15" s="40" t="s">
        <v>55</v>
      </c>
      <c r="AH15" s="45" t="e">
        <f>AVERAGE(AK28:AK33)</f>
        <v>#DIV/0!</v>
      </c>
      <c r="AI15" s="45" t="str">
        <f>IF(ISERROR(AH15),"",TRUNC(AH15,4))</f>
        <v/>
      </c>
      <c r="AK15" s="40" t="s">
        <v>12</v>
      </c>
      <c r="AL15" s="40" t="str">
        <f>IF(AL17,L17,"")</f>
        <v/>
      </c>
      <c r="AN15" s="40" t="s">
        <v>24</v>
      </c>
      <c r="AO15" s="40">
        <v>7</v>
      </c>
      <c r="AQ15" s="40" t="e">
        <f ca="1">IF(AS15&gt;0,OFFSET(AZ$28,AS15,0),"")</f>
        <v>#VALUE!</v>
      </c>
      <c r="AR15" s="42" t="e">
        <f>IF(AS15&gt;0,SMALL(AR$24:AR$106,AS15),"")</f>
        <v>#VALUE!</v>
      </c>
      <c r="AS15" s="44" t="e">
        <f t="shared" ref="AS15:AS18" si="1">AS14-1</f>
        <v>#VALUE!</v>
      </c>
      <c r="AT15" s="40" t="e">
        <f>IF(AS15=1,".",", ")</f>
        <v>#VALUE!</v>
      </c>
      <c r="AU15" s="40" t="e">
        <f>IF(AS15&gt;0,CONCATENATE(AQ15,AT15),"")</f>
        <v>#VALUE!</v>
      </c>
      <c r="BL15" s="40" t="s">
        <v>69</v>
      </c>
      <c r="BM15" s="40" t="b">
        <f>AE17</f>
        <v>0</v>
      </c>
      <c r="BN15" s="40" t="b">
        <f>AE16</f>
        <v>1</v>
      </c>
    </row>
    <row r="16" spans="2:66" ht="22" thickBot="1" x14ac:dyDescent="0.3">
      <c r="B16" s="2"/>
      <c r="C16" s="4" t="s">
        <v>12</v>
      </c>
      <c r="D16" s="9" t="s">
        <v>13</v>
      </c>
      <c r="E16" s="1"/>
      <c r="F16" s="2"/>
      <c r="G16" s="4" t="s">
        <v>14</v>
      </c>
      <c r="H16" s="4" t="s">
        <v>15</v>
      </c>
      <c r="I16" s="9" t="s">
        <v>13</v>
      </c>
      <c r="J16" s="1"/>
      <c r="K16" s="2"/>
      <c r="L16" s="4" t="s">
        <v>12</v>
      </c>
      <c r="M16" s="9" t="s">
        <v>13</v>
      </c>
      <c r="N16" s="1"/>
      <c r="P16" s="40" t="s">
        <v>25</v>
      </c>
      <c r="Q16" s="40">
        <f>Q14-Q15</f>
        <v>3</v>
      </c>
      <c r="S16" s="40" t="e">
        <f ca="1">IF(U16&gt;0,OFFSET(AB$23,U16,0),"")</f>
        <v>#VALUE!</v>
      </c>
      <c r="T16" s="40" t="e">
        <f>IF(U16&gt;0,SMALL(T$24:T$106,U16),"")</f>
        <v>#VALUE!</v>
      </c>
      <c r="U16" s="44" t="e">
        <f t="shared" si="0"/>
        <v>#VALUE!</v>
      </c>
      <c r="V16" s="40" t="e">
        <f>IF(U16=1,".",", ")</f>
        <v>#VALUE!</v>
      </c>
      <c r="W16" s="40" t="e">
        <f>IF(U16&gt;0,CONCATENATE(S16,V16),"")</f>
        <v>#VALUE!</v>
      </c>
      <c r="AC16" s="42"/>
      <c r="AD16" s="42" t="s">
        <v>46</v>
      </c>
      <c r="AE16" s="40" t="b">
        <f>NOT(AND(AE18=AE14,AL17))</f>
        <v>1</v>
      </c>
      <c r="AG16" s="40" t="s">
        <v>57</v>
      </c>
      <c r="AH16" s="45">
        <f>IF(AL17,AL18,0)</f>
        <v>0</v>
      </c>
      <c r="AK16" s="40" t="s">
        <v>49</v>
      </c>
      <c r="AL16" s="40">
        <v>25</v>
      </c>
      <c r="AN16" s="40" t="s">
        <v>25</v>
      </c>
      <c r="AO16" s="40">
        <f>AO14-AO15</f>
        <v>1</v>
      </c>
      <c r="AQ16" s="40" t="e">
        <f ca="1">IF(AS16&gt;0,OFFSET(AZ$28,AS16,0),"")</f>
        <v>#VALUE!</v>
      </c>
      <c r="AR16" s="42" t="e">
        <f>IF(AS16&gt;0,SMALL(AR$24:AR$106,AS16),"")</f>
        <v>#VALUE!</v>
      </c>
      <c r="AS16" s="44" t="e">
        <f t="shared" si="1"/>
        <v>#VALUE!</v>
      </c>
      <c r="AT16" s="40" t="e">
        <f>IF(AS16=1,".",", ")</f>
        <v>#VALUE!</v>
      </c>
      <c r="AU16" s="40" t="e">
        <f>IF(AS16&gt;0,CONCATENATE(AQ16,AT16),"")</f>
        <v>#VALUE!</v>
      </c>
      <c r="BL16" s="40" t="s">
        <v>70</v>
      </c>
      <c r="BM16" s="40" t="b">
        <f>OR(AE17,AL17)</f>
        <v>0</v>
      </c>
      <c r="BN16" s="40" t="b">
        <f>NOT(AL17)</f>
        <v>1</v>
      </c>
    </row>
    <row r="17" spans="2:69" ht="22" thickBot="1" x14ac:dyDescent="0.3">
      <c r="B17" s="10" t="s">
        <v>1</v>
      </c>
      <c r="C17" s="25"/>
      <c r="D17" s="11" t="str">
        <f t="shared" ref="D17:D29" si="2">U24</f>
        <v/>
      </c>
      <c r="E17" s="1"/>
      <c r="F17" s="10" t="s">
        <v>93</v>
      </c>
      <c r="G17" s="27"/>
      <c r="H17" s="27"/>
      <c r="I17" s="11" t="str">
        <f>AL28</f>
        <v/>
      </c>
      <c r="J17" s="1"/>
      <c r="K17" s="36" t="s">
        <v>60</v>
      </c>
      <c r="L17" s="28"/>
      <c r="M17" s="32" t="str">
        <f>IF(OR(ISBLANK(L17),ISERROR(SIGN(L17))),"",L17/25)</f>
        <v/>
      </c>
      <c r="N17" s="1"/>
      <c r="P17" s="40" t="s">
        <v>27</v>
      </c>
      <c r="Q17" s="40">
        <f>COUNT(S24:S53)</f>
        <v>0</v>
      </c>
      <c r="R17" s="40" t="s">
        <v>48</v>
      </c>
      <c r="S17" s="40" t="e">
        <f ca="1">IF(U17&gt;0,OFFSET(AB$23,U17,0),"")</f>
        <v>#VALUE!</v>
      </c>
      <c r="T17" s="40" t="e">
        <f>IF(U17&gt;0,SMALL(T$24:T$106,U17),"")</f>
        <v>#VALUE!</v>
      </c>
      <c r="U17" s="44" t="e">
        <f t="shared" si="0"/>
        <v>#VALUE!</v>
      </c>
      <c r="V17" s="40" t="e">
        <f>IF(U17=1,".",", ")</f>
        <v>#VALUE!</v>
      </c>
      <c r="W17" s="40" t="e">
        <f>IF(U17&gt;0,CONCATENATE(S17,V17),"")</f>
        <v>#VALUE!</v>
      </c>
      <c r="AC17" s="42"/>
      <c r="AD17" s="42" t="s">
        <v>47</v>
      </c>
      <c r="AE17" s="40" t="b">
        <f>AE18&gt;0</f>
        <v>0</v>
      </c>
      <c r="AG17" s="40" t="s">
        <v>59</v>
      </c>
      <c r="AH17" s="45" t="e">
        <f>(SUM(AJ28:AJ35,AH16)-MIN(AJ28:AJ35,AH16))/COUNT(AJ28:AJ35)</f>
        <v>#DIV/0!</v>
      </c>
      <c r="AI17" s="45" t="str">
        <f>IF(ISERROR(AH17),"",TRUNC(AH17,4))</f>
        <v/>
      </c>
      <c r="AK17" s="40" t="s">
        <v>61</v>
      </c>
      <c r="AL17" s="40" t="b">
        <f>NOT(OR(ISBLANK(L17),ISERROR(SIGN(L17))))</f>
        <v>0</v>
      </c>
      <c r="AN17" s="40" t="s">
        <v>27</v>
      </c>
      <c r="AO17" s="40">
        <f>COUNT(AQ24:AQ53)</f>
        <v>0</v>
      </c>
      <c r="AP17" s="40" t="s">
        <v>48</v>
      </c>
      <c r="AQ17" s="40" t="e">
        <f ca="1">IF(AS17&gt;0,OFFSET(BN$23,AS17,0),"")</f>
        <v>#VALUE!</v>
      </c>
      <c r="AR17" s="40" t="e">
        <f>IF(AS17&gt;0,SMALL(AR$24:AR$106,AS17),"")</f>
        <v>#VALUE!</v>
      </c>
      <c r="AS17" s="44" t="e">
        <f t="shared" si="1"/>
        <v>#VALUE!</v>
      </c>
      <c r="AT17" s="40" t="e">
        <f>IF(AS17=1,".",", ")</f>
        <v>#VALUE!</v>
      </c>
      <c r="AU17" s="40" t="e">
        <f>IF(AS17&gt;0,CONCATENATE(AQ17,AT17),"")</f>
        <v>#VALUE!</v>
      </c>
      <c r="BL17" s="40" t="s">
        <v>64</v>
      </c>
      <c r="BM17" s="40" t="b">
        <f>AO21</f>
        <v>0</v>
      </c>
      <c r="BN17" s="40" t="b">
        <f>AO20</f>
        <v>1</v>
      </c>
    </row>
    <row r="18" spans="2:69" ht="22" thickBot="1" x14ac:dyDescent="0.3">
      <c r="B18" s="10" t="s">
        <v>3</v>
      </c>
      <c r="C18" s="25"/>
      <c r="D18" s="11" t="str">
        <f t="shared" si="2"/>
        <v/>
      </c>
      <c r="E18" s="1"/>
      <c r="F18" s="10" t="s">
        <v>94</v>
      </c>
      <c r="G18" s="27"/>
      <c r="H18" s="27"/>
      <c r="I18" s="11" t="str">
        <f>AL29</f>
        <v/>
      </c>
      <c r="J18" s="1"/>
      <c r="K18" s="1"/>
      <c r="L18" s="1"/>
      <c r="M18" s="1"/>
      <c r="N18" s="1"/>
      <c r="P18" s="40" t="s">
        <v>26</v>
      </c>
      <c r="Q18" s="42" t="e">
        <f>(SUM(T24:T106)-T13)/MIN(Q17,Q15)</f>
        <v>#DIV/0!</v>
      </c>
      <c r="R18" s="45" t="e">
        <f>TRUNC(Q18,4)</f>
        <v>#DIV/0!</v>
      </c>
      <c r="S18" s="40" t="e">
        <f ca="1">IF(U18&gt;0,OFFSET(AB$23,U18,0),"")</f>
        <v>#VALUE!</v>
      </c>
      <c r="T18" s="40" t="e">
        <f>IF(U18&gt;0,SMALL(T$24:T$106,U18),"")</f>
        <v>#VALUE!</v>
      </c>
      <c r="U18" s="44" t="e">
        <f t="shared" si="0"/>
        <v>#VALUE!</v>
      </c>
      <c r="V18" s="40" t="e">
        <f>IF(U18=1,".",", ")</f>
        <v>#VALUE!</v>
      </c>
      <c r="W18" s="40" t="e">
        <f>IF(U18&gt;0,CONCATENATE(S18,V18),"")</f>
        <v>#VALUE!</v>
      </c>
      <c r="AC18" s="42"/>
      <c r="AD18" s="42" t="s">
        <v>56</v>
      </c>
      <c r="AE18" s="40">
        <f>COUNT(AJ28:AJ35)</f>
        <v>0</v>
      </c>
      <c r="AH18" s="45"/>
      <c r="AK18" s="40" t="s">
        <v>62</v>
      </c>
      <c r="AL18" s="42" t="e">
        <f>AL15/AL16</f>
        <v>#VALUE!</v>
      </c>
      <c r="AN18" s="40" t="s">
        <v>26</v>
      </c>
      <c r="AO18" s="42" t="e">
        <f>(SUM(AR24:AR106)-AR13)/MIN(AO17,AO15)</f>
        <v>#DIV/0!</v>
      </c>
      <c r="AP18" s="45" t="e">
        <f>TRUNC(AO18,4)</f>
        <v>#DIV/0!</v>
      </c>
      <c r="AQ18" s="40" t="e">
        <f ca="1">IF(AS18&gt;0,OFFSET(BN$23,AS18,0),"")</f>
        <v>#VALUE!</v>
      </c>
      <c r="AR18" s="40" t="e">
        <f>IF(AS18&gt;0,SMALL(AR$24:AR$106,AS18),"")</f>
        <v>#VALUE!</v>
      </c>
      <c r="AS18" s="44" t="e">
        <f t="shared" si="1"/>
        <v>#VALUE!</v>
      </c>
      <c r="AT18" s="40" t="e">
        <f>IF(AS18=1,".",", ")</f>
        <v>#VALUE!</v>
      </c>
      <c r="AU18" s="40" t="e">
        <f>IF(AS18&gt;0,CONCATENATE(AQ18,AT18),"")</f>
        <v>#VALUE!</v>
      </c>
    </row>
    <row r="19" spans="2:69" ht="22" thickBot="1" x14ac:dyDescent="0.3">
      <c r="B19" s="10" t="s">
        <v>2</v>
      </c>
      <c r="C19" s="25"/>
      <c r="D19" s="11" t="str">
        <f t="shared" si="2"/>
        <v/>
      </c>
      <c r="E19" s="1"/>
      <c r="F19" s="10" t="s">
        <v>95</v>
      </c>
      <c r="G19" s="27"/>
      <c r="H19" s="27"/>
      <c r="I19" s="11" t="str">
        <f>AL30</f>
        <v/>
      </c>
      <c r="J19" s="1"/>
      <c r="K19" s="1" t="str">
        <f>IF(AND(AL17,AE17),IF(AE19,CONCATENATE("Test ",AE20," Score Replaced by Final Exam Score"),"Final Exam Score Lower, no Test Score Replaced"),"")</f>
        <v/>
      </c>
      <c r="L19" s="1"/>
      <c r="M19" s="1"/>
      <c r="N19" s="1"/>
      <c r="P19" s="40" t="s">
        <v>42</v>
      </c>
      <c r="Q19" s="43" t="str">
        <f>IF(Q17&gt;0,AVERAGE(T24:T99),"")</f>
        <v/>
      </c>
      <c r="R19" s="45" t="e">
        <f t="shared" ref="R19" si="3">TRUNC(Q19,4)</f>
        <v>#VALUE!</v>
      </c>
      <c r="S19" s="40" t="s">
        <v>82</v>
      </c>
      <c r="AC19" s="42"/>
      <c r="AD19" s="42" t="s">
        <v>58</v>
      </c>
      <c r="AE19" s="40" t="b">
        <f>AND(AE17,AL17,AH16&gt;MIN(AJ28:AJ34))</f>
        <v>0</v>
      </c>
      <c r="AH19" s="45"/>
      <c r="AN19" s="40" t="s">
        <v>42</v>
      </c>
      <c r="AO19" s="43" t="str">
        <f>IF(AO17&gt;0,AVERAGE(AR24:AR99),"")</f>
        <v/>
      </c>
      <c r="AP19" s="45" t="e">
        <f t="shared" ref="AP19" si="4">TRUNC(AO19,4)</f>
        <v>#VALUE!</v>
      </c>
      <c r="AQ19" s="40" t="s">
        <v>99</v>
      </c>
      <c r="BL19" s="40" t="s">
        <v>71</v>
      </c>
      <c r="BM19" s="40" t="b">
        <f>AND(BM14:BM17)</f>
        <v>0</v>
      </c>
      <c r="BN19" s="40" t="b">
        <f>OR(BN14:BN17)</f>
        <v>1</v>
      </c>
      <c r="BP19" s="40" t="s">
        <v>29</v>
      </c>
    </row>
    <row r="20" spans="2:69" ht="22" thickBot="1" x14ac:dyDescent="0.3">
      <c r="B20" s="10" t="s">
        <v>4</v>
      </c>
      <c r="C20" s="25"/>
      <c r="D20" s="11" t="str">
        <f t="shared" si="2"/>
        <v/>
      </c>
      <c r="E20" s="1"/>
      <c r="F20" s="10" t="s">
        <v>96</v>
      </c>
      <c r="G20" s="27"/>
      <c r="H20" s="27"/>
      <c r="I20" s="11" t="str">
        <f>AL31</f>
        <v/>
      </c>
      <c r="J20" s="1"/>
      <c r="K20" s="1"/>
      <c r="L20" s="1"/>
      <c r="M20" s="1"/>
      <c r="N20" s="1"/>
      <c r="P20" s="40" t="s">
        <v>46</v>
      </c>
      <c r="Q20" s="40" t="b">
        <f>Q17&lt;Q14</f>
        <v>1</v>
      </c>
      <c r="S20" s="40" t="str">
        <f>IF(U14&gt;1,"zes","")</f>
        <v>zes</v>
      </c>
      <c r="AC20" s="42"/>
      <c r="AD20" s="42" t="s">
        <v>76</v>
      </c>
      <c r="AE20" s="44" t="e">
        <f>MATCH(MIN(AJ28:AJ36),AJ28:AJ36,0)</f>
        <v>#N/A</v>
      </c>
      <c r="AH20" s="45"/>
      <c r="AN20" s="40" t="s">
        <v>46</v>
      </c>
      <c r="AO20" s="40" t="b">
        <f>AO17&lt;AO14</f>
        <v>1</v>
      </c>
      <c r="AQ20" s="40" t="str">
        <f>IF(AS14&gt;1,"s","")</f>
        <v>s</v>
      </c>
      <c r="BP20" s="40" t="s">
        <v>41</v>
      </c>
    </row>
    <row r="21" spans="2:69" ht="22" thickBot="1" x14ac:dyDescent="0.3">
      <c r="B21" s="10" t="s">
        <v>5</v>
      </c>
      <c r="C21" s="25"/>
      <c r="D21" s="11" t="str">
        <f t="shared" si="2"/>
        <v/>
      </c>
      <c r="E21" s="1"/>
      <c r="F21" s="2"/>
      <c r="G21" s="12"/>
      <c r="H21" s="12"/>
      <c r="I21" s="13"/>
      <c r="J21" s="1"/>
      <c r="K21" s="1"/>
      <c r="L21" s="1"/>
      <c r="M21" s="1"/>
      <c r="N21" s="1"/>
      <c r="P21" s="40" t="s">
        <v>47</v>
      </c>
      <c r="Q21" s="40" t="b">
        <f>Q17&gt;0</f>
        <v>0</v>
      </c>
      <c r="S21" s="40" t="str">
        <f>IF(Q17&gt;Q15,CONCATENATE(S19,S20,": ",W14,W15,W16,W17,W18),"No Quizzes Dropped")</f>
        <v>No Quizzes Dropped</v>
      </c>
      <c r="AC21" s="42"/>
      <c r="AD21" s="42"/>
      <c r="AH21" s="45"/>
      <c r="AN21" s="40" t="s">
        <v>47</v>
      </c>
      <c r="AO21" s="40" t="b">
        <f>AO17&gt;0</f>
        <v>0</v>
      </c>
      <c r="AQ21" s="40" t="str">
        <f>IF(AO17&gt;AO15,CONCATENATE(AQ19,AQ20,": ",AU14,AU15,AU16,AU17,AU18),"No Labs Dropped")</f>
        <v>No Labs Dropped</v>
      </c>
      <c r="BP21" s="42">
        <v>-1</v>
      </c>
      <c r="BQ21" s="40" t="s">
        <v>40</v>
      </c>
    </row>
    <row r="22" spans="2:69" ht="22" thickBot="1" x14ac:dyDescent="0.3">
      <c r="B22" s="10" t="s">
        <v>7</v>
      </c>
      <c r="C22" s="25"/>
      <c r="D22" s="11" t="str">
        <f t="shared" si="2"/>
        <v/>
      </c>
      <c r="E22" s="1"/>
      <c r="F22" s="2"/>
      <c r="G22" s="1"/>
      <c r="H22" s="14" t="str">
        <f>IF(AE17,CONCATENATE(IF(AE16, "Tentative ",""),"Test Average: "),"")</f>
        <v/>
      </c>
      <c r="I22" s="31" t="str">
        <f>IF(AE17,AI17,"")</f>
        <v/>
      </c>
      <c r="J22" s="1"/>
      <c r="K22" s="1"/>
      <c r="L22" s="1"/>
      <c r="M22" s="1"/>
      <c r="N22" s="1"/>
      <c r="AD22" s="42"/>
      <c r="AE22" s="42"/>
      <c r="AI22" s="45"/>
      <c r="BL22" s="40" t="s">
        <v>73</v>
      </c>
      <c r="BM22" s="40" t="s">
        <v>74</v>
      </c>
      <c r="BN22" s="40" t="s">
        <v>72</v>
      </c>
      <c r="BP22" s="42">
        <v>0.6</v>
      </c>
      <c r="BQ22" s="40" t="s">
        <v>39</v>
      </c>
    </row>
    <row r="23" spans="2:69" ht="23" thickTop="1" thickBot="1" x14ac:dyDescent="0.3">
      <c r="B23" s="10" t="s">
        <v>6</v>
      </c>
      <c r="C23" s="25"/>
      <c r="D23" s="11" t="str">
        <f t="shared" si="2"/>
        <v/>
      </c>
      <c r="E23" s="1"/>
      <c r="F23" s="5"/>
      <c r="G23" s="6"/>
      <c r="H23" s="17" t="str">
        <f>IF(AE17,"w/o Replacement or Weight: ","")</f>
        <v/>
      </c>
      <c r="I23" s="34" t="str">
        <f>IF(AE17,AI15,"")</f>
        <v/>
      </c>
      <c r="J23" s="1"/>
      <c r="K23" s="15"/>
      <c r="L23" s="21" t="str">
        <f>CONCATENATE("Lab Grades (",BL26,"%)")</f>
        <v>Lab Grades (15%)</v>
      </c>
      <c r="M23" s="16"/>
      <c r="N23" s="1"/>
      <c r="Q23" s="40" t="s">
        <v>43</v>
      </c>
      <c r="R23" s="40" t="s">
        <v>86</v>
      </c>
      <c r="S23" s="40" t="s">
        <v>12</v>
      </c>
      <c r="T23" s="40" t="s">
        <v>44</v>
      </c>
      <c r="U23" s="40" t="s">
        <v>45</v>
      </c>
      <c r="V23" s="44">
        <f>MAX(V24:V54)</f>
        <v>0</v>
      </c>
      <c r="X23" s="40" t="s">
        <v>78</v>
      </c>
      <c r="Y23" s="40" t="s">
        <v>80</v>
      </c>
      <c r="Z23" s="40">
        <f>Q17</f>
        <v>0</v>
      </c>
      <c r="AA23" s="40" t="s">
        <v>79</v>
      </c>
      <c r="AB23" s="40" t="s">
        <v>81</v>
      </c>
      <c r="AC23" s="42"/>
      <c r="AD23" s="42"/>
      <c r="AH23" s="45"/>
      <c r="BK23" s="40" t="s">
        <v>70</v>
      </c>
      <c r="BL23" s="46">
        <v>20</v>
      </c>
      <c r="BM23" s="47" t="e">
        <f>IF(AL17,AL18,MIN(BM25,BM28))</f>
        <v>#DIV/0!</v>
      </c>
      <c r="BN23" s="43" t="e">
        <f>IF(AL17,AL18,MIN(BN25,BN28))</f>
        <v>#DIV/0!</v>
      </c>
      <c r="BP23" s="42">
        <v>0.63</v>
      </c>
      <c r="BQ23" s="40" t="s">
        <v>38</v>
      </c>
    </row>
    <row r="24" spans="2:69" ht="22" thickBot="1" x14ac:dyDescent="0.3">
      <c r="B24" s="10" t="s">
        <v>8</v>
      </c>
      <c r="C24" s="25"/>
      <c r="D24" s="11" t="str">
        <f t="shared" si="2"/>
        <v/>
      </c>
      <c r="E24" s="1"/>
      <c r="F24" s="1"/>
      <c r="G24" s="1"/>
      <c r="H24" s="1"/>
      <c r="I24" s="1"/>
      <c r="J24" s="1"/>
      <c r="K24" s="2"/>
      <c r="L24" s="4" t="s">
        <v>12</v>
      </c>
      <c r="M24" s="9" t="s">
        <v>13</v>
      </c>
      <c r="N24" s="1"/>
      <c r="P24" s="40" t="str">
        <f t="shared" ref="P24:P25" si="5">IF(ISBLANK(B17),"",B17)</f>
        <v>Quiz 1</v>
      </c>
      <c r="Q24" s="40">
        <v>15</v>
      </c>
      <c r="R24" s="40" t="b">
        <f>NOT(OR(ISBLANK(C17),ISERROR(SIGN(C17))))</f>
        <v>0</v>
      </c>
      <c r="S24" s="40" t="str">
        <f>IF(R24,C17,"")</f>
        <v/>
      </c>
      <c r="T24" s="48" t="str">
        <f>IF(R24,S24/Q24,"")</f>
        <v/>
      </c>
      <c r="U24" s="45" t="str">
        <f>IF(R24,TRUNC(T24,4),"")</f>
        <v/>
      </c>
      <c r="V24" s="44" t="str">
        <f>IF(R24,LCM(Q24:Q$24),"")</f>
        <v/>
      </c>
      <c r="W24" s="44" t="str">
        <f>IF(R24,S24/Q24*V$23,"")</f>
        <v/>
      </c>
      <c r="X24" s="44" t="str">
        <f>IF(R24,COUNTIF(W$24:W$47,"&gt;"&amp;W24),"")</f>
        <v/>
      </c>
      <c r="Y24" s="44" t="str">
        <f>IF(R24,COUNTIF(X$24:X24,X24)-1+X24,"")</f>
        <v/>
      </c>
      <c r="Z24" s="44">
        <f>Z23-1</f>
        <v>-1</v>
      </c>
      <c r="AA24" s="44" t="str">
        <f>IF(Z24&gt;=0,MATCH(Z24,Y$24:Y$99,0),"")</f>
        <v/>
      </c>
      <c r="AB24" s="45" t="e">
        <f t="shared" ref="AB24:AB40" ca="1" si="6">OFFSET(P$23,AA24,0)</f>
        <v>#VALUE!</v>
      </c>
      <c r="AC24" s="42"/>
      <c r="AD24" s="42"/>
      <c r="AH24" s="45"/>
      <c r="BK24" s="40" t="s">
        <v>68</v>
      </c>
      <c r="BL24" s="46">
        <v>10</v>
      </c>
      <c r="BM24" s="45" t="str">
        <f>Q19</f>
        <v/>
      </c>
      <c r="BN24" s="47" t="e">
        <f>Q18</f>
        <v>#DIV/0!</v>
      </c>
      <c r="BP24" s="42">
        <v>0.67</v>
      </c>
      <c r="BQ24" s="40" t="s">
        <v>37</v>
      </c>
    </row>
    <row r="25" spans="2:69" ht="22" thickBot="1" x14ac:dyDescent="0.3">
      <c r="B25" s="10" t="s">
        <v>9</v>
      </c>
      <c r="C25" s="25"/>
      <c r="D25" s="11" t="str">
        <f t="shared" si="2"/>
        <v/>
      </c>
      <c r="E25" s="1"/>
      <c r="F25" s="1"/>
      <c r="G25" s="1"/>
      <c r="H25" s="1"/>
      <c r="I25" s="1"/>
      <c r="J25" s="1"/>
      <c r="K25" s="10" t="s">
        <v>16</v>
      </c>
      <c r="L25" s="26"/>
      <c r="M25" s="11" t="str">
        <f t="shared" ref="M25:M32" si="7">AS29</f>
        <v/>
      </c>
      <c r="N25" s="1"/>
      <c r="P25" s="40" t="str">
        <f t="shared" si="5"/>
        <v>Quiz 2</v>
      </c>
      <c r="Q25" s="40">
        <v>8</v>
      </c>
      <c r="R25" s="40" t="b">
        <f t="shared" ref="R25" si="8">NOT(OR(ISBLANK(C18),ISERROR(SIGN(C18))))</f>
        <v>0</v>
      </c>
      <c r="S25" s="40" t="str">
        <f t="shared" ref="S25" si="9">IF(R25,C18,"")</f>
        <v/>
      </c>
      <c r="T25" s="48" t="str">
        <f t="shared" ref="T25:T40" si="10">IF(R25,S25/Q25,"")</f>
        <v/>
      </c>
      <c r="U25" s="45" t="str">
        <f t="shared" ref="U25:U40" si="11">IF(R25,TRUNC(T25,4),"")</f>
        <v/>
      </c>
      <c r="V25" s="44" t="str">
        <f>IF(R25,LCM(Q$24:Q25),"")</f>
        <v/>
      </c>
      <c r="W25" s="44" t="str">
        <f t="shared" ref="W25:W40" si="12">IF(R25,S25/Q25*V$23,"")</f>
        <v/>
      </c>
      <c r="X25" s="44" t="str">
        <f t="shared" ref="X25:X43" si="13">IF(R25,COUNTIF(W$24:W$47,"&gt;"&amp;W25),"")</f>
        <v/>
      </c>
      <c r="Y25" s="44" t="str">
        <f>IF(R25,COUNTIF(X$24:X25,X25)-1+X25,"")</f>
        <v/>
      </c>
      <c r="Z25" s="44">
        <f t="shared" ref="Z25:Z47" si="14">Z24-1</f>
        <v>-2</v>
      </c>
      <c r="AA25" s="44" t="str">
        <f t="shared" ref="AA25:AA47" si="15">IF(Z25&gt;=0,MATCH(Z25,Y$24:Y$99,0),"")</f>
        <v/>
      </c>
      <c r="AB25" s="45" t="e">
        <f t="shared" ca="1" si="6"/>
        <v>#VALUE!</v>
      </c>
      <c r="AC25" s="42"/>
      <c r="AD25" s="42"/>
      <c r="AH25" s="45"/>
      <c r="BK25" s="40" t="s">
        <v>69</v>
      </c>
      <c r="BL25" s="46">
        <v>55</v>
      </c>
      <c r="BM25" s="45" t="e">
        <f>AH15</f>
        <v>#DIV/0!</v>
      </c>
      <c r="BN25" s="45" t="e">
        <f>AH17</f>
        <v>#DIV/0!</v>
      </c>
      <c r="BP25" s="42">
        <v>0.7</v>
      </c>
      <c r="BQ25" s="40" t="s">
        <v>36</v>
      </c>
    </row>
    <row r="26" spans="2:69" ht="22" thickBot="1" x14ac:dyDescent="0.3">
      <c r="B26" s="10" t="s">
        <v>10</v>
      </c>
      <c r="C26" s="25"/>
      <c r="D26" s="11" t="str">
        <f t="shared" si="2"/>
        <v/>
      </c>
      <c r="E26" s="1"/>
      <c r="F26" s="1"/>
      <c r="G26" s="1"/>
      <c r="H26" s="1"/>
      <c r="I26" s="1"/>
      <c r="J26" s="1"/>
      <c r="K26" s="10" t="s">
        <v>17</v>
      </c>
      <c r="L26" s="26"/>
      <c r="M26" s="11" t="str">
        <f t="shared" si="7"/>
        <v/>
      </c>
      <c r="N26" s="1"/>
      <c r="P26" s="40" t="str">
        <f t="shared" ref="P26:P36" si="16">IF(ISBLANK(B19),"",B19)</f>
        <v>Quiz 3</v>
      </c>
      <c r="Q26" s="40">
        <v>8</v>
      </c>
      <c r="R26" s="40" t="b">
        <f t="shared" ref="R26:R36" si="17">NOT(OR(ISBLANK(C19),ISERROR(SIGN(C19))))</f>
        <v>0</v>
      </c>
      <c r="S26" s="40" t="str">
        <f t="shared" ref="S26:S36" si="18">IF(R26,C19,"")</f>
        <v/>
      </c>
      <c r="T26" s="48" t="str">
        <f t="shared" ref="T26:T36" si="19">IF(R26,S26/Q26,"")</f>
        <v/>
      </c>
      <c r="U26" s="45" t="str">
        <f t="shared" ref="U26:U36" si="20">IF(R26,TRUNC(T26,4),"")</f>
        <v/>
      </c>
      <c r="V26" s="44" t="str">
        <f>IF(R26,LCM(Q$24:Q26),"")</f>
        <v/>
      </c>
      <c r="W26" s="44" t="str">
        <f t="shared" ref="W26:W36" si="21">IF(R26,S26/Q26*V$23,"")</f>
        <v/>
      </c>
      <c r="X26" s="44" t="str">
        <f t="shared" ref="X26:X36" si="22">IF(R26,COUNTIF(W$24:W$47,"&gt;"&amp;W26),"")</f>
        <v/>
      </c>
      <c r="Y26" s="44" t="str">
        <f>IF(R26,COUNTIF(X$24:X26,X26)-1+X26,"")</f>
        <v/>
      </c>
      <c r="Z26" s="44">
        <f t="shared" si="14"/>
        <v>-3</v>
      </c>
      <c r="AA26" s="44" t="str">
        <f t="shared" si="15"/>
        <v/>
      </c>
      <c r="AB26" s="45" t="e">
        <f t="shared" ca="1" si="6"/>
        <v>#VALUE!</v>
      </c>
      <c r="AC26" s="42"/>
      <c r="AD26" s="42"/>
      <c r="AH26" s="41"/>
      <c r="AI26" s="42"/>
      <c r="AJ26" s="42"/>
      <c r="AK26" s="42"/>
      <c r="AL26" s="42"/>
      <c r="AM26" s="42"/>
      <c r="AN26" s="42"/>
      <c r="AO26" s="42"/>
      <c r="AP26" s="42"/>
      <c r="BK26" s="40" t="s">
        <v>64</v>
      </c>
      <c r="BL26" s="46">
        <v>15</v>
      </c>
      <c r="BM26" s="45" t="str">
        <f>AO19</f>
        <v/>
      </c>
      <c r="BN26" s="45" t="e">
        <f>AO18</f>
        <v>#DIV/0!</v>
      </c>
      <c r="BP26" s="42">
        <v>0.73</v>
      </c>
      <c r="BQ26" s="40" t="s">
        <v>33</v>
      </c>
    </row>
    <row r="27" spans="2:69" ht="23" thickTop="1" thickBot="1" x14ac:dyDescent="0.3">
      <c r="B27" s="10" t="s">
        <v>101</v>
      </c>
      <c r="C27" s="25"/>
      <c r="D27" s="11" t="str">
        <f t="shared" si="2"/>
        <v/>
      </c>
      <c r="E27" s="1"/>
      <c r="F27" s="52" t="s">
        <v>18</v>
      </c>
      <c r="G27" s="53"/>
      <c r="H27" s="53"/>
      <c r="I27" s="54"/>
      <c r="J27" s="1"/>
      <c r="K27" s="10" t="s">
        <v>20</v>
      </c>
      <c r="L27" s="26"/>
      <c r="M27" s="11" t="str">
        <f t="shared" si="7"/>
        <v/>
      </c>
      <c r="N27" s="1"/>
      <c r="P27" s="40" t="str">
        <f t="shared" si="16"/>
        <v>Quiz 4</v>
      </c>
      <c r="Q27" s="40">
        <v>8</v>
      </c>
      <c r="R27" s="40" t="b">
        <f t="shared" si="17"/>
        <v>0</v>
      </c>
      <c r="S27" s="40" t="str">
        <f t="shared" si="18"/>
        <v/>
      </c>
      <c r="T27" s="48" t="str">
        <f t="shared" si="19"/>
        <v/>
      </c>
      <c r="U27" s="45" t="str">
        <f t="shared" si="20"/>
        <v/>
      </c>
      <c r="V27" s="44" t="str">
        <f>IF(R27,LCM(Q$24:Q27),"")</f>
        <v/>
      </c>
      <c r="W27" s="44" t="str">
        <f t="shared" si="21"/>
        <v/>
      </c>
      <c r="X27" s="44" t="str">
        <f t="shared" si="22"/>
        <v/>
      </c>
      <c r="Y27" s="44" t="str">
        <f>IF(R27,COUNTIF(X$24:X27,X27)-1+X27,"")</f>
        <v/>
      </c>
      <c r="Z27" s="44">
        <f t="shared" si="14"/>
        <v>-4</v>
      </c>
      <c r="AA27" s="44" t="str">
        <f t="shared" si="15"/>
        <v/>
      </c>
      <c r="AB27" s="45" t="e">
        <f t="shared" ca="1" si="6"/>
        <v>#VALUE!</v>
      </c>
      <c r="AC27" s="42"/>
      <c r="AD27" s="42" t="s">
        <v>97</v>
      </c>
      <c r="AE27" s="42" t="s">
        <v>87</v>
      </c>
      <c r="AF27" s="42" t="s">
        <v>88</v>
      </c>
      <c r="AG27" s="42" t="s">
        <v>89</v>
      </c>
      <c r="AH27" s="40" t="s">
        <v>51</v>
      </c>
      <c r="AI27" s="40" t="s">
        <v>52</v>
      </c>
      <c r="AJ27" s="40" t="s">
        <v>53</v>
      </c>
      <c r="AK27" s="41" t="s">
        <v>54</v>
      </c>
      <c r="AL27" s="42" t="s">
        <v>45</v>
      </c>
      <c r="AM27" s="42"/>
      <c r="AN27" s="42"/>
      <c r="AV27" s="42"/>
      <c r="AW27" s="42"/>
      <c r="AX27" s="42"/>
      <c r="AY27" s="42"/>
      <c r="AZ27" s="42"/>
      <c r="BA27" s="42"/>
      <c r="BB27" s="42"/>
      <c r="BC27" s="42"/>
      <c r="BD27" s="42"/>
      <c r="BE27" s="42"/>
      <c r="BF27" s="42"/>
      <c r="BG27" s="42"/>
      <c r="BH27" s="42"/>
      <c r="BI27" s="42"/>
      <c r="BJ27" s="42"/>
      <c r="BK27" s="42"/>
      <c r="BL27" s="42"/>
      <c r="BM27" s="42"/>
      <c r="BN27" s="42"/>
      <c r="BO27" s="42"/>
      <c r="BP27" s="42">
        <v>0.77</v>
      </c>
      <c r="BQ27" s="40" t="s">
        <v>35</v>
      </c>
    </row>
    <row r="28" spans="2:69" ht="22" thickBot="1" x14ac:dyDescent="0.3">
      <c r="B28" s="10" t="s">
        <v>11</v>
      </c>
      <c r="C28" s="25"/>
      <c r="D28" s="11" t="str">
        <f t="shared" si="2"/>
        <v/>
      </c>
      <c r="E28" s="1"/>
      <c r="F28" s="2"/>
      <c r="G28" s="1"/>
      <c r="H28" s="1" t="s">
        <v>13</v>
      </c>
      <c r="I28" s="3" t="s">
        <v>19</v>
      </c>
      <c r="J28" s="1"/>
      <c r="K28" s="10" t="s">
        <v>21</v>
      </c>
      <c r="L28" s="26"/>
      <c r="M28" s="11" t="str">
        <f t="shared" si="7"/>
        <v/>
      </c>
      <c r="N28" s="1"/>
      <c r="P28" s="40" t="str">
        <f t="shared" si="16"/>
        <v>Quiz 5</v>
      </c>
      <c r="Q28" s="40">
        <v>8</v>
      </c>
      <c r="R28" s="40" t="b">
        <f t="shared" si="17"/>
        <v>0</v>
      </c>
      <c r="S28" s="40" t="str">
        <f t="shared" si="18"/>
        <v/>
      </c>
      <c r="T28" s="48" t="str">
        <f t="shared" si="19"/>
        <v/>
      </c>
      <c r="U28" s="45" t="str">
        <f t="shared" si="20"/>
        <v/>
      </c>
      <c r="V28" s="44" t="str">
        <f>IF(R28,LCM(Q$24:Q28),"")</f>
        <v/>
      </c>
      <c r="W28" s="44" t="str">
        <f t="shared" si="21"/>
        <v/>
      </c>
      <c r="X28" s="44" t="str">
        <f t="shared" si="22"/>
        <v/>
      </c>
      <c r="Y28" s="44" t="str">
        <f>IF(R28,COUNTIF(X$24:X28,X28)-1+X28,"")</f>
        <v/>
      </c>
      <c r="Z28" s="44">
        <f t="shared" si="14"/>
        <v>-5</v>
      </c>
      <c r="AA28" s="44" t="str">
        <f t="shared" si="15"/>
        <v/>
      </c>
      <c r="AB28" s="45" t="e">
        <f t="shared" ca="1" si="6"/>
        <v>#VALUE!</v>
      </c>
      <c r="AD28" s="49">
        <v>1</v>
      </c>
      <c r="AE28" s="49" t="b">
        <f>NOT(OR(ISBLANK(G17),ISERROR(SIGN(G17))))</f>
        <v>0</v>
      </c>
      <c r="AF28" s="49" t="b">
        <f>NOT(OR(ISBLANK(H17),ISERROR(SIGN(H17))))</f>
        <v>0</v>
      </c>
      <c r="AG28" s="49" t="b">
        <f t="shared" ref="AG28:AG36" si="23">OR(AE28:AF28)</f>
        <v>0</v>
      </c>
      <c r="AH28" s="40" t="str">
        <f>IF(AE28,G17,"")</f>
        <v/>
      </c>
      <c r="AI28" s="40" t="str">
        <f t="shared" ref="AI28:AI31" si="24">IF(AF28,H17,"")</f>
        <v/>
      </c>
      <c r="AJ28" s="48" t="str">
        <f>IF(AG28,(2*MAX(AH28:AI28)+MIN(AH28:AI28))/(3*AE$15),"")</f>
        <v/>
      </c>
      <c r="AK28" s="41" t="str">
        <f>IF(AG28,AVERAGE(AH28:AI28)/AE$15,"")</f>
        <v/>
      </c>
      <c r="AL28" s="48" t="str">
        <f>IF(AG28,TRUNC(AJ28,4),"")</f>
        <v/>
      </c>
      <c r="AM28" s="48"/>
      <c r="AN28" s="42" t="s">
        <v>64</v>
      </c>
      <c r="AO28" s="42" t="s">
        <v>65</v>
      </c>
      <c r="AP28" s="40" t="s">
        <v>86</v>
      </c>
      <c r="AQ28" s="42" t="s">
        <v>12</v>
      </c>
      <c r="AR28" s="42" t="s">
        <v>44</v>
      </c>
      <c r="AS28" s="42" t="s">
        <v>45</v>
      </c>
      <c r="AT28" s="44">
        <f>MAX(AT29:AT59)</f>
        <v>0</v>
      </c>
      <c r="AV28" s="40" t="s">
        <v>78</v>
      </c>
      <c r="AW28" s="40" t="s">
        <v>80</v>
      </c>
      <c r="AX28" s="40">
        <f>AO14</f>
        <v>8</v>
      </c>
      <c r="AY28" s="40" t="s">
        <v>79</v>
      </c>
      <c r="AZ28" s="40" t="s">
        <v>81</v>
      </c>
      <c r="BA28" s="45"/>
      <c r="BB28" s="45"/>
      <c r="BC28" s="45"/>
      <c r="BD28" s="45"/>
      <c r="BE28" s="45"/>
      <c r="BF28" s="45"/>
      <c r="BG28" s="45"/>
      <c r="BH28" s="45"/>
      <c r="BI28" s="45"/>
      <c r="BJ28" s="45"/>
      <c r="BK28" s="45" t="s">
        <v>28</v>
      </c>
      <c r="BL28" s="45"/>
      <c r="BM28" s="45" t="e">
        <f>SUMPRODUCT($BL24:$BL26,BM24:BM26)/SUM($BL24:$BL26)</f>
        <v>#DIV/0!</v>
      </c>
      <c r="BN28" s="45" t="e">
        <f>SUMPRODUCT($BL24:$BL26,BN24:BN26)/SUM($BL24:$BL26)</f>
        <v>#DIV/0!</v>
      </c>
      <c r="BO28" s="45"/>
      <c r="BP28" s="42">
        <v>0.8</v>
      </c>
      <c r="BQ28" s="40" t="s">
        <v>34</v>
      </c>
    </row>
    <row r="29" spans="2:69" ht="22" thickBot="1" x14ac:dyDescent="0.3">
      <c r="B29" s="10" t="s">
        <v>0</v>
      </c>
      <c r="C29" s="25"/>
      <c r="D29" s="11" t="str">
        <f t="shared" si="2"/>
        <v/>
      </c>
      <c r="E29" s="1"/>
      <c r="F29" s="2"/>
      <c r="G29" s="14" t="str">
        <f>IF(BM19,CONCATENATE(IF(BN19, "Tentative ",""),"Course Grade: "),"")</f>
        <v/>
      </c>
      <c r="H29" s="29" t="str">
        <f>IF(BM19,BN31,"")</f>
        <v/>
      </c>
      <c r="I29" s="35" t="str">
        <f ca="1">IF(BM19,OFFSET($BQ$20,MATCH(H29,$BP$21:$BP$32,1),0),"")</f>
        <v/>
      </c>
      <c r="J29" s="1"/>
      <c r="K29" s="10" t="s">
        <v>22</v>
      </c>
      <c r="L29" s="26"/>
      <c r="M29" s="11" t="str">
        <f t="shared" si="7"/>
        <v/>
      </c>
      <c r="N29" s="1"/>
      <c r="P29" s="40" t="str">
        <f t="shared" si="16"/>
        <v>Quiz 6</v>
      </c>
      <c r="Q29" s="40">
        <v>8</v>
      </c>
      <c r="R29" s="40" t="b">
        <f t="shared" si="17"/>
        <v>0</v>
      </c>
      <c r="S29" s="40" t="str">
        <f t="shared" si="18"/>
        <v/>
      </c>
      <c r="T29" s="48" t="str">
        <f t="shared" si="19"/>
        <v/>
      </c>
      <c r="U29" s="45" t="str">
        <f t="shared" si="20"/>
        <v/>
      </c>
      <c r="V29" s="44" t="str">
        <f>IF(R29,LCM(Q$24:Q29),"")</f>
        <v/>
      </c>
      <c r="W29" s="44" t="str">
        <f t="shared" si="21"/>
        <v/>
      </c>
      <c r="X29" s="44" t="str">
        <f t="shared" si="22"/>
        <v/>
      </c>
      <c r="Y29" s="44" t="str">
        <f>IF(R29,COUNTIF(X$24:X29,X29)-1+X29,"")</f>
        <v/>
      </c>
      <c r="Z29" s="44">
        <f t="shared" si="14"/>
        <v>-6</v>
      </c>
      <c r="AA29" s="44" t="str">
        <f t="shared" si="15"/>
        <v/>
      </c>
      <c r="AB29" s="45" t="e">
        <f t="shared" ca="1" si="6"/>
        <v>#VALUE!</v>
      </c>
      <c r="AD29" s="49">
        <f>IF(MAX(AD28:AD$28)=AE$14,"",AD28+1)</f>
        <v>2</v>
      </c>
      <c r="AE29" s="49" t="b">
        <f t="shared" ref="AE29" si="25">NOT(OR(ISBLANK(G18),ISERROR(SIGN(G18))))</f>
        <v>0</v>
      </c>
      <c r="AF29" s="49" t="b">
        <f>NOT(OR(ISBLANK(H18),ISERROR(SIGN(H18))))</f>
        <v>0</v>
      </c>
      <c r="AG29" s="49" t="b">
        <f t="shared" si="23"/>
        <v>0</v>
      </c>
      <c r="AH29" s="40" t="str">
        <f t="shared" ref="AH29:AH31" si="26">IF(AE29,G18,"")</f>
        <v/>
      </c>
      <c r="AI29" s="40" t="str">
        <f>IF(AF29,H18,"")</f>
        <v/>
      </c>
      <c r="AJ29" s="48" t="str">
        <f t="shared" ref="AJ29:AJ36" si="27">IF(AG29,(2*MAX(AH29:AI29)+MIN(AH29:AI29))/(3*AE$15),"")</f>
        <v/>
      </c>
      <c r="AK29" s="41" t="str">
        <f t="shared" ref="AK29:AK32" si="28">IF(AG29,AVERAGE(AH29:AI29)/AE$15,"")</f>
        <v/>
      </c>
      <c r="AL29" s="48" t="str">
        <f t="shared" ref="AL29:AL32" si="29">IF(AG29,TRUNC(AJ29,4),"")</f>
        <v/>
      </c>
      <c r="AM29" s="48"/>
      <c r="AN29" s="49">
        <v>1</v>
      </c>
      <c r="AO29" s="50">
        <v>6</v>
      </c>
      <c r="AP29" s="40" t="b">
        <f t="shared" ref="AP29:AP36" si="30">NOT(OR(ISBLANK(L25),ISERROR(SIGN(L25))))</f>
        <v>0</v>
      </c>
      <c r="AQ29" s="49" t="str">
        <f t="shared" ref="AQ29:AQ36" si="31">IF(AP29,L25,"")</f>
        <v/>
      </c>
      <c r="AR29" s="48" t="str">
        <f t="shared" ref="AR29:AR36" si="32">IF(AP29,AQ29/AO29,"")</f>
        <v/>
      </c>
      <c r="AS29" s="45" t="str">
        <f t="shared" ref="AS29:AS36" si="33">IF(AP29,TRUNC(AR29,4),"")</f>
        <v/>
      </c>
      <c r="AT29" s="44" t="str">
        <f>IF(AP29,LCM(AO$29:AO29),"")</f>
        <v/>
      </c>
      <c r="AU29" s="44" t="str">
        <f t="shared" ref="AU29:AU36" si="34">IF(AP29,AQ29/AO29*AT$28,"")</f>
        <v/>
      </c>
      <c r="AV29" s="44" t="str">
        <f t="shared" ref="AV29:AV36" si="35">IF(AP29,COUNTIF(AU$24:AU$47,"&gt;"&amp;AU29),"")</f>
        <v/>
      </c>
      <c r="AW29" s="44" t="str">
        <f>IF(AP29,COUNTIF(AV$24:AV29,AV29)-1+AV29,"")</f>
        <v/>
      </c>
      <c r="AX29" s="44">
        <f>AX28-1</f>
        <v>7</v>
      </c>
      <c r="AY29" s="44" t="e">
        <f>IF(AX29&gt;=0,MATCH(AX29,AW$29:AW$99,0),"")</f>
        <v>#N/A</v>
      </c>
      <c r="AZ29" s="44" t="e">
        <f ca="1">_xlfn.CONCAT("Lab ",OFFSET(AN$28,AY29,0))</f>
        <v>#N/A</v>
      </c>
      <c r="BA29" s="45"/>
      <c r="BB29" s="45"/>
      <c r="BC29" s="45"/>
      <c r="BD29" s="45"/>
      <c r="BE29" s="45"/>
      <c r="BF29" s="45"/>
      <c r="BG29" s="45"/>
      <c r="BH29" s="45"/>
      <c r="BI29" s="45"/>
      <c r="BJ29" s="45"/>
      <c r="BK29" s="45"/>
      <c r="BL29" s="45"/>
      <c r="BM29" s="45"/>
      <c r="BN29" s="45"/>
      <c r="BO29" s="45"/>
      <c r="BP29" s="42">
        <v>0.83</v>
      </c>
      <c r="BQ29" s="40" t="s">
        <v>90</v>
      </c>
    </row>
    <row r="30" spans="2:69" ht="22" thickBot="1" x14ac:dyDescent="0.3">
      <c r="B30" s="2"/>
      <c r="C30" s="1"/>
      <c r="D30" s="18"/>
      <c r="E30" s="1"/>
      <c r="F30" s="5"/>
      <c r="G30" s="17" t="str">
        <f>IF(BM19,"w/o Drops or Weights: ","")</f>
        <v/>
      </c>
      <c r="H30" s="33" t="str">
        <f>IF(BM19,BM31,"")</f>
        <v/>
      </c>
      <c r="I30" s="34" t="str">
        <f ca="1">IF(BM19,OFFSET($BQ$20,MATCH(H30,$BP$21:$BP$32,1),0),"")</f>
        <v/>
      </c>
      <c r="J30" s="1"/>
      <c r="K30" s="10" t="s">
        <v>102</v>
      </c>
      <c r="L30" s="26"/>
      <c r="M30" s="11" t="str">
        <f t="shared" si="7"/>
        <v/>
      </c>
      <c r="N30" s="1"/>
      <c r="P30" s="40" t="str">
        <f t="shared" si="16"/>
        <v>Quiz 7</v>
      </c>
      <c r="Q30" s="40">
        <v>8</v>
      </c>
      <c r="R30" s="40" t="b">
        <f t="shared" si="17"/>
        <v>0</v>
      </c>
      <c r="S30" s="40" t="str">
        <f t="shared" si="18"/>
        <v/>
      </c>
      <c r="T30" s="48" t="str">
        <f t="shared" si="19"/>
        <v/>
      </c>
      <c r="U30" s="45" t="str">
        <f t="shared" si="20"/>
        <v/>
      </c>
      <c r="V30" s="44" t="str">
        <f>IF(R30,LCM(Q$24:Q30),"")</f>
        <v/>
      </c>
      <c r="W30" s="44" t="str">
        <f t="shared" si="21"/>
        <v/>
      </c>
      <c r="X30" s="44" t="str">
        <f t="shared" si="22"/>
        <v/>
      </c>
      <c r="Y30" s="44" t="str">
        <f>IF(R30,COUNTIF(X$24:X30,X30)-1+X30,"")</f>
        <v/>
      </c>
      <c r="Z30" s="44">
        <f t="shared" si="14"/>
        <v>-7</v>
      </c>
      <c r="AA30" s="44" t="str">
        <f t="shared" si="15"/>
        <v/>
      </c>
      <c r="AB30" s="45" t="e">
        <f t="shared" ca="1" si="6"/>
        <v>#VALUE!</v>
      </c>
      <c r="AD30" s="49">
        <f>IF(MAX(AD$28:AD29)=AE$14,"",AD29+1)</f>
        <v>3</v>
      </c>
      <c r="AE30" s="49" t="b">
        <f t="shared" ref="AE30" si="36">NOT(OR(ISBLANK(G19),ISERROR(SIGN(G19))))</f>
        <v>0</v>
      </c>
      <c r="AF30" s="49" t="b">
        <f>NOT(OR(ISBLANK(H19),ISERROR(SIGN(H19))))</f>
        <v>0</v>
      </c>
      <c r="AG30" s="49" t="b">
        <f t="shared" si="23"/>
        <v>0</v>
      </c>
      <c r="AH30" s="40" t="str">
        <f t="shared" si="26"/>
        <v/>
      </c>
      <c r="AI30" s="40" t="str">
        <f>IF(AF30,H19,"")</f>
        <v/>
      </c>
      <c r="AJ30" s="48" t="str">
        <f t="shared" si="27"/>
        <v/>
      </c>
      <c r="AK30" s="41" t="str">
        <f t="shared" si="28"/>
        <v/>
      </c>
      <c r="AL30" s="48" t="str">
        <f t="shared" si="29"/>
        <v/>
      </c>
      <c r="AM30" s="48"/>
      <c r="AN30" s="49">
        <v>2</v>
      </c>
      <c r="AO30" s="50">
        <v>8</v>
      </c>
      <c r="AP30" s="40" t="b">
        <f t="shared" si="30"/>
        <v>0</v>
      </c>
      <c r="AQ30" s="49" t="str">
        <f t="shared" si="31"/>
        <v/>
      </c>
      <c r="AR30" s="48" t="str">
        <f t="shared" si="32"/>
        <v/>
      </c>
      <c r="AS30" s="45" t="str">
        <f t="shared" si="33"/>
        <v/>
      </c>
      <c r="AT30" s="44" t="str">
        <f>IF(AP30,LCM(AO$29:AO30),"")</f>
        <v/>
      </c>
      <c r="AU30" s="44" t="str">
        <f t="shared" si="34"/>
        <v/>
      </c>
      <c r="AV30" s="44" t="str">
        <f t="shared" si="35"/>
        <v/>
      </c>
      <c r="AW30" s="44" t="str">
        <f>IF(AP30,COUNTIF(AV$24:AV30,AV30)-1+AV30,"")</f>
        <v/>
      </c>
      <c r="AX30" s="44">
        <f t="shared" ref="AX30:AX45" si="37">AX29-1</f>
        <v>6</v>
      </c>
      <c r="AY30" s="44" t="e">
        <f t="shared" ref="AY30:AY45" si="38">IF(AX30&gt;=0,MATCH(AX30,AW$29:AW$99,0),"")</f>
        <v>#N/A</v>
      </c>
      <c r="AZ30" s="44" t="e">
        <f t="shared" ref="AZ30:AZ45" ca="1" si="39">_xlfn.CONCAT("Lab ",OFFSET(AN$28,AY30,0))</f>
        <v>#N/A</v>
      </c>
      <c r="BA30" s="45"/>
      <c r="BB30" s="45"/>
      <c r="BC30" s="45"/>
      <c r="BD30" s="45"/>
      <c r="BE30" s="45"/>
      <c r="BF30" s="45"/>
      <c r="BG30" s="45"/>
      <c r="BH30" s="45"/>
      <c r="BI30" s="45"/>
      <c r="BJ30" s="45"/>
      <c r="BK30" s="45" t="s">
        <v>75</v>
      </c>
      <c r="BL30" s="45"/>
      <c r="BM30" s="45" t="e">
        <f>SUMPRODUCT(BM23:BM26,$BL23:$BL26)/100</f>
        <v>#DIV/0!</v>
      </c>
      <c r="BN30" s="45" t="e">
        <f>SUMPRODUCT(BN23:BN26,$BL23:$BL26)/100</f>
        <v>#DIV/0!</v>
      </c>
      <c r="BO30" s="45"/>
      <c r="BP30" s="42">
        <v>0.87</v>
      </c>
      <c r="BQ30" s="40" t="s">
        <v>32</v>
      </c>
    </row>
    <row r="31" spans="2:69" ht="23" thickTop="1" thickBot="1" x14ac:dyDescent="0.3">
      <c r="B31" s="19"/>
      <c r="C31" s="14" t="str">
        <f>IF(Q21,CONCATENATE(IF(Q20,"Tentative ",""),"Quiz Average: "),"")</f>
        <v/>
      </c>
      <c r="D31" s="31" t="str">
        <f>IF(Q21,R18,"")</f>
        <v/>
      </c>
      <c r="E31" s="1"/>
      <c r="F31" s="1"/>
      <c r="G31" s="1"/>
      <c r="H31" s="1"/>
      <c r="I31" s="1"/>
      <c r="J31" s="1"/>
      <c r="K31" s="10" t="s">
        <v>103</v>
      </c>
      <c r="L31" s="26"/>
      <c r="M31" s="11" t="str">
        <f t="shared" si="7"/>
        <v/>
      </c>
      <c r="N31" s="1"/>
      <c r="P31" s="40" t="str">
        <f t="shared" si="16"/>
        <v>Quiz 8</v>
      </c>
      <c r="Q31" s="40">
        <v>8</v>
      </c>
      <c r="R31" s="40" t="b">
        <f t="shared" si="17"/>
        <v>0</v>
      </c>
      <c r="S31" s="40" t="str">
        <f t="shared" si="18"/>
        <v/>
      </c>
      <c r="T31" s="48" t="str">
        <f t="shared" si="19"/>
        <v/>
      </c>
      <c r="U31" s="45" t="str">
        <f t="shared" si="20"/>
        <v/>
      </c>
      <c r="V31" s="44" t="str">
        <f>IF(R31,LCM(Q$24:Q31),"")</f>
        <v/>
      </c>
      <c r="W31" s="44" t="str">
        <f t="shared" si="21"/>
        <v/>
      </c>
      <c r="X31" s="44" t="str">
        <f t="shared" si="22"/>
        <v/>
      </c>
      <c r="Y31" s="44" t="str">
        <f>IF(R31,COUNTIF(X$24:X31,X31)-1+X31,"")</f>
        <v/>
      </c>
      <c r="Z31" s="44">
        <f t="shared" si="14"/>
        <v>-8</v>
      </c>
      <c r="AA31" s="44" t="str">
        <f t="shared" si="15"/>
        <v/>
      </c>
      <c r="AB31" s="45" t="e">
        <f t="shared" ca="1" si="6"/>
        <v>#VALUE!</v>
      </c>
      <c r="AD31" s="49">
        <f>IF(MAX(AD$28:AD30)=AE$14,"",AD30+1)</f>
        <v>4</v>
      </c>
      <c r="AE31" s="49" t="b">
        <f t="shared" ref="AE31:AF31" si="40">NOT(OR(ISBLANK(G20),ISERROR(SIGN(G20))))</f>
        <v>0</v>
      </c>
      <c r="AF31" s="49" t="b">
        <f t="shared" si="40"/>
        <v>0</v>
      </c>
      <c r="AG31" s="49" t="b">
        <f t="shared" si="23"/>
        <v>0</v>
      </c>
      <c r="AH31" s="40" t="str">
        <f t="shared" si="26"/>
        <v/>
      </c>
      <c r="AI31" s="40" t="str">
        <f t="shared" si="24"/>
        <v/>
      </c>
      <c r="AJ31" s="48" t="str">
        <f t="shared" si="27"/>
        <v/>
      </c>
      <c r="AK31" s="41" t="str">
        <f t="shared" si="28"/>
        <v/>
      </c>
      <c r="AL31" s="48" t="str">
        <f t="shared" si="29"/>
        <v/>
      </c>
      <c r="AM31" s="48"/>
      <c r="AN31" s="49">
        <v>3</v>
      </c>
      <c r="AO31" s="50">
        <v>6</v>
      </c>
      <c r="AP31" s="40" t="b">
        <f t="shared" si="30"/>
        <v>0</v>
      </c>
      <c r="AQ31" s="49" t="str">
        <f t="shared" si="31"/>
        <v/>
      </c>
      <c r="AR31" s="48" t="str">
        <f t="shared" si="32"/>
        <v/>
      </c>
      <c r="AS31" s="45" t="str">
        <f t="shared" si="33"/>
        <v/>
      </c>
      <c r="AT31" s="44" t="str">
        <f>IF(AP31,LCM(AO$29:AO31),"")</f>
        <v/>
      </c>
      <c r="AU31" s="44" t="str">
        <f t="shared" si="34"/>
        <v/>
      </c>
      <c r="AV31" s="44" t="str">
        <f t="shared" si="35"/>
        <v/>
      </c>
      <c r="AW31" s="44" t="str">
        <f>IF(AP31,COUNTIF(AV$24:AV31,AV31)-1+AV31,"")</f>
        <v/>
      </c>
      <c r="AX31" s="44">
        <f t="shared" si="37"/>
        <v>5</v>
      </c>
      <c r="AY31" s="44" t="e">
        <f t="shared" si="38"/>
        <v>#N/A</v>
      </c>
      <c r="AZ31" s="44" t="e">
        <f t="shared" ca="1" si="39"/>
        <v>#N/A</v>
      </c>
      <c r="BA31" s="45"/>
      <c r="BB31" s="45"/>
      <c r="BC31" s="45"/>
      <c r="BD31" s="45"/>
      <c r="BE31" s="45"/>
      <c r="BF31" s="45"/>
      <c r="BG31" s="45"/>
      <c r="BH31" s="45"/>
      <c r="BI31" s="45"/>
      <c r="BJ31" s="45"/>
      <c r="BK31" s="45" t="s">
        <v>45</v>
      </c>
      <c r="BL31" s="45"/>
      <c r="BM31" s="45" t="e">
        <f>TRUNC(BM30,4)</f>
        <v>#DIV/0!</v>
      </c>
      <c r="BN31" s="45" t="e">
        <f>TRUNC(BN30,4)</f>
        <v>#DIV/0!</v>
      </c>
      <c r="BO31" s="45"/>
      <c r="BP31" s="42">
        <v>0.9</v>
      </c>
      <c r="BQ31" s="40" t="s">
        <v>31</v>
      </c>
    </row>
    <row r="32" spans="2:69" ht="22" thickBot="1" x14ac:dyDescent="0.3">
      <c r="B32" s="5"/>
      <c r="C32" s="20" t="str">
        <f>IF(Q17&gt;Q15,"w/o Drops: ","")</f>
        <v/>
      </c>
      <c r="D32" s="34" t="str">
        <f>IF(Q17&gt;Q15,R19,"")</f>
        <v/>
      </c>
      <c r="E32" s="1"/>
      <c r="F32" s="1"/>
      <c r="G32" s="1"/>
      <c r="H32" s="1"/>
      <c r="I32" s="1"/>
      <c r="J32" s="1"/>
      <c r="K32" s="10" t="s">
        <v>104</v>
      </c>
      <c r="L32" s="26"/>
      <c r="M32" s="11" t="str">
        <f t="shared" si="7"/>
        <v/>
      </c>
      <c r="N32" s="1"/>
      <c r="P32" s="40" t="str">
        <f t="shared" si="16"/>
        <v>Quiz 9</v>
      </c>
      <c r="Q32" s="40">
        <v>8</v>
      </c>
      <c r="R32" s="40" t="b">
        <f t="shared" si="17"/>
        <v>0</v>
      </c>
      <c r="S32" s="40" t="str">
        <f t="shared" si="18"/>
        <v/>
      </c>
      <c r="T32" s="48" t="str">
        <f t="shared" si="19"/>
        <v/>
      </c>
      <c r="U32" s="45" t="str">
        <f t="shared" si="20"/>
        <v/>
      </c>
      <c r="V32" s="44" t="str">
        <f>IF(R32,LCM(Q$24:Q32),"")</f>
        <v/>
      </c>
      <c r="W32" s="44" t="str">
        <f t="shared" si="21"/>
        <v/>
      </c>
      <c r="X32" s="44" t="str">
        <f t="shared" si="22"/>
        <v/>
      </c>
      <c r="Y32" s="44" t="str">
        <f>IF(R32,COUNTIF(X$24:X32,X32)-1+X32,"")</f>
        <v/>
      </c>
      <c r="Z32" s="44">
        <f t="shared" si="14"/>
        <v>-9</v>
      </c>
      <c r="AA32" s="44" t="str">
        <f t="shared" si="15"/>
        <v/>
      </c>
      <c r="AB32" s="45" t="e">
        <f t="shared" ca="1" si="6"/>
        <v>#VALUE!</v>
      </c>
      <c r="AD32" s="49">
        <f>IF(MAX(AD$28:AD31)=AE$14,"",AD31+1)</f>
        <v>5</v>
      </c>
      <c r="AE32" s="49" t="b">
        <f>NOT(OR(ISBLANK(#REF!),ISERROR(SIGN(#REF!))))</f>
        <v>0</v>
      </c>
      <c r="AF32" s="49" t="b">
        <f>NOT(OR(ISBLANK(#REF!),ISERROR(SIGN(#REF!))))</f>
        <v>0</v>
      </c>
      <c r="AG32" s="49" t="b">
        <f t="shared" si="23"/>
        <v>0</v>
      </c>
      <c r="AH32" s="40" t="str">
        <f>IF(AE32,#REF!,"")</f>
        <v/>
      </c>
      <c r="AI32" s="40" t="str">
        <f>IF(AF32,#REF!,"")</f>
        <v/>
      </c>
      <c r="AJ32" s="48" t="str">
        <f t="shared" si="27"/>
        <v/>
      </c>
      <c r="AK32" s="41" t="str">
        <f t="shared" si="28"/>
        <v/>
      </c>
      <c r="AL32" s="48" t="str">
        <f t="shared" si="29"/>
        <v/>
      </c>
      <c r="AM32" s="48"/>
      <c r="AN32" s="49">
        <v>4</v>
      </c>
      <c r="AO32" s="50">
        <v>6</v>
      </c>
      <c r="AP32" s="40" t="b">
        <f t="shared" si="30"/>
        <v>0</v>
      </c>
      <c r="AQ32" s="49" t="str">
        <f t="shared" si="31"/>
        <v/>
      </c>
      <c r="AR32" s="48" t="str">
        <f t="shared" si="32"/>
        <v/>
      </c>
      <c r="AS32" s="45" t="str">
        <f t="shared" si="33"/>
        <v/>
      </c>
      <c r="AT32" s="44" t="str">
        <f>IF(AP32,LCM(AO$29:AO32),"")</f>
        <v/>
      </c>
      <c r="AU32" s="44" t="str">
        <f t="shared" si="34"/>
        <v/>
      </c>
      <c r="AV32" s="44" t="str">
        <f t="shared" si="35"/>
        <v/>
      </c>
      <c r="AW32" s="44" t="str">
        <f>IF(AP32,COUNTIF(AV$24:AV32,AV32)-1+AV32,"")</f>
        <v/>
      </c>
      <c r="AX32" s="44">
        <f t="shared" si="37"/>
        <v>4</v>
      </c>
      <c r="AY32" s="44" t="e">
        <f t="shared" si="38"/>
        <v>#N/A</v>
      </c>
      <c r="AZ32" s="44" t="e">
        <f t="shared" ca="1" si="39"/>
        <v>#N/A</v>
      </c>
      <c r="BA32" s="45"/>
      <c r="BB32" s="45"/>
      <c r="BC32" s="45"/>
      <c r="BD32" s="45"/>
      <c r="BE32" s="45"/>
      <c r="BF32" s="45"/>
      <c r="BG32" s="45"/>
      <c r="BH32" s="45"/>
      <c r="BI32" s="45"/>
      <c r="BJ32" s="45"/>
      <c r="BK32" s="45"/>
      <c r="BL32" s="45"/>
      <c r="BM32" s="45"/>
      <c r="BN32" s="45"/>
      <c r="BO32" s="45"/>
      <c r="BP32" s="42">
        <v>0.93</v>
      </c>
      <c r="BQ32" s="40" t="s">
        <v>30</v>
      </c>
    </row>
    <row r="33" spans="2:70" ht="23" thickTop="1" thickBot="1" x14ac:dyDescent="0.3">
      <c r="B33" s="1"/>
      <c r="C33" s="1"/>
      <c r="D33" s="1"/>
      <c r="E33" s="1"/>
      <c r="F33" s="1"/>
      <c r="G33" s="1"/>
      <c r="H33" s="1"/>
      <c r="I33" s="1"/>
      <c r="J33" s="1"/>
      <c r="K33" s="10"/>
      <c r="M33" s="37"/>
      <c r="N33" s="1"/>
      <c r="P33" s="40" t="str">
        <f t="shared" si="16"/>
        <v>Quiz 10</v>
      </c>
      <c r="Q33" s="40">
        <v>8</v>
      </c>
      <c r="R33" s="40" t="b">
        <f t="shared" si="17"/>
        <v>0</v>
      </c>
      <c r="S33" s="40" t="str">
        <f t="shared" si="18"/>
        <v/>
      </c>
      <c r="T33" s="48" t="str">
        <f t="shared" si="19"/>
        <v/>
      </c>
      <c r="U33" s="45" t="str">
        <f t="shared" si="20"/>
        <v/>
      </c>
      <c r="V33" s="44" t="str">
        <f>IF(R33,LCM(Q$24:Q33),"")</f>
        <v/>
      </c>
      <c r="W33" s="44" t="str">
        <f t="shared" si="21"/>
        <v/>
      </c>
      <c r="X33" s="44" t="str">
        <f t="shared" si="22"/>
        <v/>
      </c>
      <c r="Y33" s="44" t="str">
        <f>IF(R33,COUNTIF(X$24:X33,X33)-1+X33,"")</f>
        <v/>
      </c>
      <c r="Z33" s="44">
        <f t="shared" si="14"/>
        <v>-10</v>
      </c>
      <c r="AA33" s="44" t="str">
        <f t="shared" si="15"/>
        <v/>
      </c>
      <c r="AB33" s="45" t="e">
        <f t="shared" ca="1" si="6"/>
        <v>#VALUE!</v>
      </c>
      <c r="AD33" s="49" t="str">
        <f>IF(MAX(AD$28:AD32)=AE$14,"",AD32+1)</f>
        <v/>
      </c>
      <c r="AE33" s="49" t="b">
        <f t="shared" ref="AE33:AF36" si="41">NOT(OR(ISBLANK(G21),ISERROR(SIGN(G21))))</f>
        <v>0</v>
      </c>
      <c r="AF33" s="49" t="b">
        <f t="shared" si="41"/>
        <v>0</v>
      </c>
      <c r="AG33" s="49" t="b">
        <f t="shared" si="23"/>
        <v>0</v>
      </c>
      <c r="AH33" s="40" t="str">
        <f>IF(AE33,G21,"")</f>
        <v/>
      </c>
      <c r="AI33" s="40" t="str">
        <f>IF(AF33,H21,"")</f>
        <v/>
      </c>
      <c r="AJ33" s="48" t="str">
        <f t="shared" si="27"/>
        <v/>
      </c>
      <c r="AK33" s="41"/>
      <c r="AL33" s="48"/>
      <c r="AM33" s="48"/>
      <c r="AN33" s="49">
        <v>5</v>
      </c>
      <c r="AO33" s="50">
        <v>7</v>
      </c>
      <c r="AP33" s="40" t="b">
        <f t="shared" si="30"/>
        <v>0</v>
      </c>
      <c r="AQ33" s="49" t="str">
        <f t="shared" si="31"/>
        <v/>
      </c>
      <c r="AR33" s="48" t="str">
        <f t="shared" si="32"/>
        <v/>
      </c>
      <c r="AS33" s="45" t="str">
        <f t="shared" si="33"/>
        <v/>
      </c>
      <c r="AT33" s="44" t="str">
        <f>IF(AP33,LCM(AO$29:AO33),"")</f>
        <v/>
      </c>
      <c r="AU33" s="44" t="str">
        <f t="shared" si="34"/>
        <v/>
      </c>
      <c r="AV33" s="44" t="str">
        <f t="shared" si="35"/>
        <v/>
      </c>
      <c r="AW33" s="44" t="str">
        <f>IF(AP33,COUNTIF(AV$24:AV33,AV33)-1+AV33,"")</f>
        <v/>
      </c>
      <c r="AX33" s="44">
        <f t="shared" si="37"/>
        <v>3</v>
      </c>
      <c r="AY33" s="44" t="e">
        <f t="shared" si="38"/>
        <v>#N/A</v>
      </c>
      <c r="AZ33" s="44" t="e">
        <f t="shared" ca="1" si="39"/>
        <v>#N/A</v>
      </c>
      <c r="BA33" s="45"/>
      <c r="BB33" s="45"/>
      <c r="BC33" s="45"/>
      <c r="BD33" s="45"/>
      <c r="BE33" s="45"/>
      <c r="BF33" s="45"/>
      <c r="BG33" s="45"/>
      <c r="BH33" s="45"/>
      <c r="BI33" s="45"/>
      <c r="BJ33" s="45"/>
      <c r="BK33" s="45"/>
      <c r="BL33" s="45"/>
      <c r="BM33" s="45"/>
      <c r="BN33" s="45"/>
      <c r="BO33" s="45"/>
    </row>
    <row r="34" spans="2:70" ht="22" thickBot="1" x14ac:dyDescent="0.3">
      <c r="B34" s="1" t="str">
        <f>S21</f>
        <v>No Quizzes Dropped</v>
      </c>
      <c r="C34" s="1"/>
      <c r="D34" s="1"/>
      <c r="E34" s="1"/>
      <c r="F34" s="1"/>
      <c r="G34" s="1"/>
      <c r="H34" s="1"/>
      <c r="I34" s="1"/>
      <c r="J34" s="1"/>
      <c r="K34" s="38"/>
      <c r="L34" s="39" t="str">
        <f>IF(AO21,CONCATENATE(IF(AO20, "Tentative ",""),"Lab Average: "),"")</f>
        <v/>
      </c>
      <c r="M34" s="31" t="str">
        <f>IF(AO21,AP18,"")</f>
        <v/>
      </c>
      <c r="N34" s="1"/>
      <c r="P34" s="40" t="str">
        <f t="shared" si="16"/>
        <v>Quiz TC</v>
      </c>
      <c r="Q34" s="40">
        <v>8</v>
      </c>
      <c r="R34" s="40" t="b">
        <f t="shared" si="17"/>
        <v>0</v>
      </c>
      <c r="S34" s="40" t="str">
        <f t="shared" si="18"/>
        <v/>
      </c>
      <c r="T34" s="48" t="str">
        <f t="shared" si="19"/>
        <v/>
      </c>
      <c r="U34" s="45" t="str">
        <f t="shared" si="20"/>
        <v/>
      </c>
      <c r="V34" s="44" t="str">
        <f>IF(R34,LCM(Q$24:Q34),"")</f>
        <v/>
      </c>
      <c r="W34" s="44" t="str">
        <f t="shared" si="21"/>
        <v/>
      </c>
      <c r="X34" s="44" t="str">
        <f t="shared" si="22"/>
        <v/>
      </c>
      <c r="Y34" s="44" t="str">
        <f>IF(R34,COUNTIF(X$24:X34,X34)-1+X34,"")</f>
        <v/>
      </c>
      <c r="Z34" s="44">
        <f t="shared" si="14"/>
        <v>-11</v>
      </c>
      <c r="AA34" s="44" t="str">
        <f t="shared" si="15"/>
        <v/>
      </c>
      <c r="AB34" s="45" t="e">
        <f t="shared" ca="1" si="6"/>
        <v>#VALUE!</v>
      </c>
      <c r="AD34" s="49" t="str">
        <f>IF(MAX(AD$28:AD33)=AE$14,"",AD33+1)</f>
        <v/>
      </c>
      <c r="AE34" s="49" t="b">
        <f t="shared" si="41"/>
        <v>0</v>
      </c>
      <c r="AF34" s="49" t="b">
        <f t="shared" si="41"/>
        <v>0</v>
      </c>
      <c r="AG34" s="49" t="b">
        <f t="shared" si="23"/>
        <v>0</v>
      </c>
      <c r="AJ34" s="48"/>
      <c r="AK34" s="41"/>
      <c r="AL34" s="48"/>
      <c r="AM34" s="48"/>
      <c r="AN34" s="49">
        <v>6</v>
      </c>
      <c r="AO34" s="50">
        <v>8</v>
      </c>
      <c r="AP34" s="40" t="b">
        <f t="shared" si="30"/>
        <v>0</v>
      </c>
      <c r="AQ34" s="49" t="str">
        <f t="shared" si="31"/>
        <v/>
      </c>
      <c r="AR34" s="48" t="str">
        <f t="shared" si="32"/>
        <v/>
      </c>
      <c r="AS34" s="45" t="str">
        <f t="shared" si="33"/>
        <v/>
      </c>
      <c r="AT34" s="44" t="str">
        <f>IF(AP34,LCM(AO$29:AO34),"")</f>
        <v/>
      </c>
      <c r="AU34" s="44" t="str">
        <f t="shared" si="34"/>
        <v/>
      </c>
      <c r="AV34" s="44" t="str">
        <f t="shared" si="35"/>
        <v/>
      </c>
      <c r="AW34" s="44" t="str">
        <f>IF(AP34,COUNTIF(AV$24:AV34,AV34)-1+AV34,"")</f>
        <v/>
      </c>
      <c r="AX34" s="44">
        <f t="shared" si="37"/>
        <v>2</v>
      </c>
      <c r="AY34" s="44" t="e">
        <f t="shared" si="38"/>
        <v>#N/A</v>
      </c>
      <c r="AZ34" s="44" t="e">
        <f t="shared" ca="1" si="39"/>
        <v>#N/A</v>
      </c>
      <c r="BA34" s="45"/>
      <c r="BB34" s="45"/>
      <c r="BC34" s="45"/>
      <c r="BD34" s="45"/>
      <c r="BE34" s="45"/>
      <c r="BF34" s="45"/>
      <c r="BG34" s="45"/>
      <c r="BH34" s="45"/>
      <c r="BI34" s="45"/>
      <c r="BJ34" s="45"/>
      <c r="BK34" s="45"/>
      <c r="BL34" s="45"/>
      <c r="BM34" s="45"/>
      <c r="BN34" s="45"/>
      <c r="BO34" s="45"/>
    </row>
    <row r="35" spans="2:70" ht="22" thickBot="1" x14ac:dyDescent="0.3">
      <c r="B35" s="1"/>
      <c r="C35" s="1"/>
      <c r="D35" s="1"/>
      <c r="E35" s="1"/>
      <c r="F35" s="1"/>
      <c r="G35" s="1"/>
      <c r="H35" s="1"/>
      <c r="I35" s="1"/>
      <c r="J35" s="1"/>
      <c r="K35" s="5"/>
      <c r="L35" s="20" t="str">
        <f>IF(AO17&gt;AO15,"w/o Drops: ","")</f>
        <v/>
      </c>
      <c r="M35" s="34" t="str">
        <f>IF(AO17&gt;AO15,AP19,"")</f>
        <v/>
      </c>
      <c r="N35" s="1"/>
      <c r="P35" s="40" t="str">
        <f t="shared" si="16"/>
        <v>Quiz E</v>
      </c>
      <c r="Q35" s="40">
        <v>1</v>
      </c>
      <c r="R35" s="40" t="b">
        <f t="shared" si="17"/>
        <v>0</v>
      </c>
      <c r="S35" s="40" t="str">
        <f t="shared" si="18"/>
        <v/>
      </c>
      <c r="T35" s="48" t="str">
        <f t="shared" si="19"/>
        <v/>
      </c>
      <c r="U35" s="45" t="str">
        <f t="shared" si="20"/>
        <v/>
      </c>
      <c r="V35" s="44" t="str">
        <f>IF(R35,LCM(Q$24:Q35),"")</f>
        <v/>
      </c>
      <c r="W35" s="44" t="str">
        <f t="shared" si="21"/>
        <v/>
      </c>
      <c r="X35" s="44" t="str">
        <f t="shared" si="22"/>
        <v/>
      </c>
      <c r="Y35" s="44" t="str">
        <f>IF(R35,COUNTIF(X$24:X35,X35)-1+X35,"")</f>
        <v/>
      </c>
      <c r="Z35" s="44">
        <f t="shared" si="14"/>
        <v>-12</v>
      </c>
      <c r="AA35" s="44" t="str">
        <f t="shared" si="15"/>
        <v/>
      </c>
      <c r="AB35" s="45" t="e">
        <f t="shared" ca="1" si="6"/>
        <v>#VALUE!</v>
      </c>
      <c r="AD35" s="49" t="str">
        <f>IF(MAX(AD$28:AD34)=AE$14,"",AD34+1)</f>
        <v/>
      </c>
      <c r="AE35" s="49" t="b">
        <f t="shared" si="41"/>
        <v>0</v>
      </c>
      <c r="AF35" s="49" t="b">
        <f t="shared" si="41"/>
        <v>0</v>
      </c>
      <c r="AG35" s="49" t="b">
        <f t="shared" si="23"/>
        <v>0</v>
      </c>
      <c r="AJ35" s="48"/>
      <c r="AK35" s="41"/>
      <c r="AL35" s="48"/>
      <c r="AM35" s="48"/>
      <c r="AN35" s="49">
        <v>7</v>
      </c>
      <c r="AO35" s="50">
        <v>8</v>
      </c>
      <c r="AP35" s="40" t="b">
        <f t="shared" si="30"/>
        <v>0</v>
      </c>
      <c r="AQ35" s="49" t="str">
        <f t="shared" si="31"/>
        <v/>
      </c>
      <c r="AR35" s="48" t="str">
        <f t="shared" si="32"/>
        <v/>
      </c>
      <c r="AS35" s="45" t="str">
        <f t="shared" si="33"/>
        <v/>
      </c>
      <c r="AT35" s="44" t="str">
        <f>IF(AP35,LCM(AO$29:AO35),"")</f>
        <v/>
      </c>
      <c r="AU35" s="44" t="str">
        <f t="shared" si="34"/>
        <v/>
      </c>
      <c r="AV35" s="44" t="str">
        <f t="shared" si="35"/>
        <v/>
      </c>
      <c r="AW35" s="44" t="str">
        <f>IF(AP35,COUNTIF(AV$24:AV35,AV35)-1+AV35,"")</f>
        <v/>
      </c>
      <c r="AX35" s="44">
        <f t="shared" si="37"/>
        <v>1</v>
      </c>
      <c r="AY35" s="44" t="e">
        <f t="shared" si="38"/>
        <v>#N/A</v>
      </c>
      <c r="AZ35" s="44" t="e">
        <f t="shared" ca="1" si="39"/>
        <v>#N/A</v>
      </c>
      <c r="BA35" s="45"/>
      <c r="BB35" s="45"/>
      <c r="BC35" s="45"/>
      <c r="BD35" s="45"/>
      <c r="BE35" s="45"/>
      <c r="BF35" s="45"/>
      <c r="BG35" s="45"/>
      <c r="BH35" s="45"/>
      <c r="BI35" s="45"/>
      <c r="BJ35" s="45"/>
      <c r="BK35" s="45"/>
      <c r="BL35" s="45"/>
      <c r="BM35" s="45"/>
      <c r="BN35" s="45"/>
      <c r="BO35" s="45"/>
      <c r="BP35" s="45"/>
      <c r="BQ35" s="45"/>
      <c r="BR35" s="45"/>
    </row>
    <row r="36" spans="2:70" ht="22" thickTop="1" x14ac:dyDescent="0.25">
      <c r="B36" s="1"/>
      <c r="C36" s="1"/>
      <c r="D36" s="1"/>
      <c r="E36" s="1"/>
      <c r="F36" s="1"/>
      <c r="G36" s="1"/>
      <c r="H36" s="1"/>
      <c r="I36" s="1"/>
      <c r="J36" s="1"/>
      <c r="K36" s="1"/>
      <c r="L36" s="1"/>
      <c r="M36" s="1"/>
      <c r="N36" s="1"/>
      <c r="P36" s="40" t="str">
        <f t="shared" si="16"/>
        <v>Quiz S</v>
      </c>
      <c r="Q36" s="40">
        <v>3</v>
      </c>
      <c r="R36" s="40" t="b">
        <f t="shared" si="17"/>
        <v>0</v>
      </c>
      <c r="S36" s="40" t="str">
        <f t="shared" si="18"/>
        <v/>
      </c>
      <c r="T36" s="48" t="str">
        <f t="shared" si="19"/>
        <v/>
      </c>
      <c r="U36" s="45" t="str">
        <f t="shared" si="20"/>
        <v/>
      </c>
      <c r="V36" s="44" t="str">
        <f>IF(R36,LCM(Q$24:Q36),"")</f>
        <v/>
      </c>
      <c r="W36" s="44" t="str">
        <f t="shared" si="21"/>
        <v/>
      </c>
      <c r="X36" s="44" t="str">
        <f t="shared" si="22"/>
        <v/>
      </c>
      <c r="Y36" s="44" t="str">
        <f>IF(R36,COUNTIF(X$24:X36,X36)-1+X36,"")</f>
        <v/>
      </c>
      <c r="Z36" s="44">
        <f t="shared" si="14"/>
        <v>-13</v>
      </c>
      <c r="AA36" s="44" t="str">
        <f t="shared" si="15"/>
        <v/>
      </c>
      <c r="AB36" s="45" t="e">
        <f t="shared" ca="1" si="6"/>
        <v>#VALUE!</v>
      </c>
      <c r="AD36" s="49" t="str">
        <f>IF(MAX(AD$28:AD35)=AE$14,"",AD35+1)</f>
        <v/>
      </c>
      <c r="AE36" s="49" t="b">
        <f t="shared" si="41"/>
        <v>0</v>
      </c>
      <c r="AF36" s="49" t="b">
        <f t="shared" si="41"/>
        <v>0</v>
      </c>
      <c r="AG36" s="49" t="b">
        <f t="shared" si="23"/>
        <v>0</v>
      </c>
      <c r="AJ36" s="48" t="str">
        <f t="shared" si="27"/>
        <v/>
      </c>
      <c r="AK36" s="41"/>
      <c r="AL36" s="48"/>
      <c r="AM36" s="48"/>
      <c r="AN36" s="49">
        <v>8</v>
      </c>
      <c r="AO36" s="50">
        <v>8</v>
      </c>
      <c r="AP36" s="40" t="b">
        <f t="shared" si="30"/>
        <v>0</v>
      </c>
      <c r="AQ36" s="49" t="str">
        <f t="shared" si="31"/>
        <v/>
      </c>
      <c r="AR36" s="48" t="str">
        <f t="shared" si="32"/>
        <v/>
      </c>
      <c r="AS36" s="45" t="str">
        <f t="shared" si="33"/>
        <v/>
      </c>
      <c r="AT36" s="44" t="str">
        <f>IF(AP36,LCM(AO$29:AO36),"")</f>
        <v/>
      </c>
      <c r="AU36" s="44" t="str">
        <f t="shared" si="34"/>
        <v/>
      </c>
      <c r="AV36" s="44" t="str">
        <f t="shared" si="35"/>
        <v/>
      </c>
      <c r="AW36" s="44" t="str">
        <f>IF(AP36,COUNTIF(AV$24:AV36,AV36)-1+AV36,"")</f>
        <v/>
      </c>
      <c r="AX36" s="44">
        <f t="shared" si="37"/>
        <v>0</v>
      </c>
      <c r="AY36" s="44" t="e">
        <f t="shared" si="38"/>
        <v>#N/A</v>
      </c>
      <c r="AZ36" s="44" t="e">
        <f t="shared" ca="1" si="39"/>
        <v>#N/A</v>
      </c>
      <c r="BA36" s="45"/>
      <c r="BB36" s="45"/>
      <c r="BC36" s="45"/>
      <c r="BD36" s="45"/>
      <c r="BE36" s="45"/>
      <c r="BF36" s="45"/>
      <c r="BG36" s="45"/>
      <c r="BH36" s="45"/>
      <c r="BI36" s="45"/>
      <c r="BJ36" s="45"/>
      <c r="BK36" s="45"/>
      <c r="BL36" s="45"/>
      <c r="BM36" s="45"/>
      <c r="BN36" s="45"/>
      <c r="BO36" s="45"/>
      <c r="BP36" s="45"/>
      <c r="BQ36" s="45"/>
      <c r="BR36" s="45"/>
    </row>
    <row r="37" spans="2:70" ht="21" x14ac:dyDescent="0.25">
      <c r="E37" s="1"/>
      <c r="F37" s="1"/>
      <c r="G37" s="1"/>
      <c r="H37" s="1"/>
      <c r="I37" s="1"/>
      <c r="J37" s="1"/>
      <c r="K37" s="1" t="str">
        <f>AQ21</f>
        <v>No Labs Dropped</v>
      </c>
      <c r="N37" s="1"/>
      <c r="T37" s="48" t="str">
        <f t="shared" si="10"/>
        <v/>
      </c>
      <c r="U37" s="45" t="str">
        <f t="shared" si="11"/>
        <v/>
      </c>
      <c r="V37" s="44" t="str">
        <f>IF(R37,LCM(Q$24:Q37),"")</f>
        <v/>
      </c>
      <c r="W37" s="44" t="str">
        <f t="shared" si="12"/>
        <v/>
      </c>
      <c r="X37" s="44" t="str">
        <f t="shared" si="13"/>
        <v/>
      </c>
      <c r="Y37" s="44" t="str">
        <f>IF(R37,COUNTIF(X$24:X37,X37)-1+X37,"")</f>
        <v/>
      </c>
      <c r="Z37" s="44">
        <f t="shared" si="14"/>
        <v>-14</v>
      </c>
      <c r="AA37" s="44" t="str">
        <f t="shared" si="15"/>
        <v/>
      </c>
      <c r="AB37" s="45" t="e">
        <f t="shared" ca="1" si="6"/>
        <v>#VALUE!</v>
      </c>
      <c r="AD37" s="49"/>
      <c r="AE37" s="49"/>
      <c r="AF37" s="49"/>
      <c r="AG37" s="49"/>
      <c r="AJ37" s="48"/>
      <c r="AK37" s="41"/>
      <c r="AL37" s="48"/>
      <c r="AM37" s="48"/>
      <c r="AN37" s="49"/>
      <c r="AO37" s="50"/>
      <c r="AQ37" s="49"/>
      <c r="AR37" s="48"/>
      <c r="AS37" s="45"/>
      <c r="AT37" s="44" t="str">
        <f>IF(AP37,LCM(AO$29:AO37),"")</f>
        <v/>
      </c>
      <c r="AU37" s="44" t="str">
        <f t="shared" ref="AU37:AU39" si="42">IF(AP37,AQ37/AO37*AT$28,"")</f>
        <v/>
      </c>
      <c r="AV37" s="44" t="str">
        <f t="shared" ref="AV37:AV45" si="43">IF(AP37,COUNTIF(AU$24:AU$47,"&gt;"&amp;AU37),"")</f>
        <v/>
      </c>
      <c r="AW37" s="44" t="str">
        <f>IF(AP37,COUNTIF(AV$24:AV37,AV37)-1+AV37,"")</f>
        <v/>
      </c>
      <c r="AX37" s="44">
        <f t="shared" si="37"/>
        <v>-1</v>
      </c>
      <c r="AY37" s="44" t="str">
        <f t="shared" si="38"/>
        <v/>
      </c>
      <c r="AZ37" s="44" t="e">
        <f t="shared" ca="1" si="39"/>
        <v>#VALUE!</v>
      </c>
      <c r="BA37" s="45"/>
      <c r="BB37" s="45"/>
      <c r="BC37" s="45"/>
      <c r="BD37" s="45"/>
      <c r="BE37" s="45"/>
      <c r="BF37" s="45"/>
      <c r="BG37" s="45"/>
      <c r="BH37" s="45"/>
      <c r="BI37" s="45"/>
      <c r="BJ37" s="45"/>
      <c r="BK37" s="45"/>
      <c r="BL37" s="45"/>
      <c r="BM37" s="45"/>
      <c r="BN37" s="45"/>
      <c r="BO37" s="45"/>
      <c r="BP37" s="45"/>
      <c r="BQ37" s="45"/>
      <c r="BR37" s="45"/>
    </row>
    <row r="38" spans="2:70" ht="21" x14ac:dyDescent="0.25">
      <c r="E38" s="1"/>
      <c r="F38" s="1"/>
      <c r="G38" s="1"/>
      <c r="H38" s="1"/>
      <c r="I38" s="1"/>
      <c r="J38" s="1"/>
      <c r="N38" s="1"/>
      <c r="T38" s="48" t="str">
        <f t="shared" si="10"/>
        <v/>
      </c>
      <c r="U38" s="45" t="str">
        <f t="shared" si="11"/>
        <v/>
      </c>
      <c r="V38" s="44" t="str">
        <f>IF(R38,LCM(Q$24:Q38),"")</f>
        <v/>
      </c>
      <c r="W38" s="44" t="str">
        <f t="shared" si="12"/>
        <v/>
      </c>
      <c r="X38" s="44" t="str">
        <f t="shared" si="13"/>
        <v/>
      </c>
      <c r="Y38" s="44" t="str">
        <f>IF(R38,COUNTIF(X$24:X38,X38)-1+X38,"")</f>
        <v/>
      </c>
      <c r="Z38" s="44">
        <f t="shared" si="14"/>
        <v>-15</v>
      </c>
      <c r="AA38" s="44" t="str">
        <f t="shared" si="15"/>
        <v/>
      </c>
      <c r="AB38" s="45" t="e">
        <f t="shared" ca="1" si="6"/>
        <v>#VALUE!</v>
      </c>
      <c r="AD38" s="49"/>
      <c r="AE38" s="49"/>
      <c r="AF38" s="49"/>
      <c r="AG38" s="49"/>
      <c r="AJ38" s="48"/>
      <c r="AK38" s="41"/>
      <c r="AL38" s="48"/>
      <c r="AM38" s="48"/>
      <c r="AN38" s="49"/>
      <c r="AO38" s="49"/>
      <c r="AQ38" s="49"/>
      <c r="AR38" s="48"/>
      <c r="AS38" s="45"/>
      <c r="AT38" s="44" t="str">
        <f>IF(AP38,LCM(AO$29:AO38),"")</f>
        <v/>
      </c>
      <c r="AU38" s="44" t="str">
        <f t="shared" si="42"/>
        <v/>
      </c>
      <c r="AV38" s="44" t="str">
        <f t="shared" si="43"/>
        <v/>
      </c>
      <c r="AW38" s="44" t="str">
        <f>IF(AP38,COUNTIF(AV$24:AV38,AV38)-1+AV38,"")</f>
        <v/>
      </c>
      <c r="AX38" s="44">
        <f t="shared" si="37"/>
        <v>-2</v>
      </c>
      <c r="AY38" s="44" t="str">
        <f t="shared" si="38"/>
        <v/>
      </c>
      <c r="AZ38" s="44" t="e">
        <f t="shared" ca="1" si="39"/>
        <v>#VALUE!</v>
      </c>
      <c r="BA38" s="45"/>
      <c r="BB38" s="45"/>
      <c r="BC38" s="45"/>
      <c r="BD38" s="45"/>
      <c r="BE38" s="45"/>
      <c r="BF38" s="45"/>
      <c r="BG38" s="45"/>
      <c r="BH38" s="45"/>
      <c r="BI38" s="45"/>
      <c r="BJ38" s="45"/>
      <c r="BK38" s="45"/>
      <c r="BL38" s="45"/>
      <c r="BM38" s="45"/>
      <c r="BN38" s="45"/>
      <c r="BO38" s="45"/>
      <c r="BP38" s="45"/>
      <c r="BQ38" s="45"/>
      <c r="BR38" s="45"/>
    </row>
    <row r="39" spans="2:70" ht="21" x14ac:dyDescent="0.25">
      <c r="E39" s="1"/>
      <c r="F39" s="1"/>
      <c r="G39" s="1"/>
      <c r="H39" s="1"/>
      <c r="I39" s="1"/>
      <c r="J39" s="1"/>
      <c r="N39" s="1"/>
      <c r="T39" s="48" t="str">
        <f t="shared" si="10"/>
        <v/>
      </c>
      <c r="U39" s="45" t="str">
        <f t="shared" si="11"/>
        <v/>
      </c>
      <c r="V39" s="44" t="str">
        <f>IF(R39,LCM(Q$24:Q39),"")</f>
        <v/>
      </c>
      <c r="W39" s="44" t="str">
        <f t="shared" si="12"/>
        <v/>
      </c>
      <c r="X39" s="44" t="str">
        <f t="shared" si="13"/>
        <v/>
      </c>
      <c r="Y39" s="44" t="str">
        <f>IF(R39,COUNTIF(X$24:X39,X39)-1+X39,"")</f>
        <v/>
      </c>
      <c r="Z39" s="44">
        <f t="shared" si="14"/>
        <v>-16</v>
      </c>
      <c r="AA39" s="44" t="str">
        <f t="shared" si="15"/>
        <v/>
      </c>
      <c r="AB39" s="45" t="e">
        <f t="shared" ca="1" si="6"/>
        <v>#VALUE!</v>
      </c>
      <c r="AD39" s="49"/>
      <c r="AE39" s="49"/>
      <c r="AF39" s="49"/>
      <c r="AG39" s="49"/>
      <c r="AJ39" s="48"/>
      <c r="AK39" s="41"/>
      <c r="AL39" s="48"/>
      <c r="AM39" s="48"/>
      <c r="AN39" s="49"/>
      <c r="AO39" s="49"/>
      <c r="AQ39" s="49"/>
      <c r="AR39" s="48"/>
      <c r="AS39" s="45"/>
      <c r="AT39" s="44" t="str">
        <f>IF(AP39,LCM(AO$29:AO39),"")</f>
        <v/>
      </c>
      <c r="AU39" s="44" t="str">
        <f t="shared" si="42"/>
        <v/>
      </c>
      <c r="AV39" s="44" t="str">
        <f t="shared" si="43"/>
        <v/>
      </c>
      <c r="AW39" s="44" t="str">
        <f>IF(AP39,COUNTIF(AV$24:AV39,AV39)-1+AV39,"")</f>
        <v/>
      </c>
      <c r="AX39" s="44">
        <f t="shared" si="37"/>
        <v>-3</v>
      </c>
      <c r="AY39" s="44" t="str">
        <f t="shared" si="38"/>
        <v/>
      </c>
      <c r="AZ39" s="44" t="e">
        <f t="shared" ca="1" si="39"/>
        <v>#VALUE!</v>
      </c>
      <c r="BA39" s="45"/>
      <c r="BB39" s="45"/>
      <c r="BC39" s="45"/>
      <c r="BD39" s="45"/>
      <c r="BE39" s="45"/>
      <c r="BF39" s="45"/>
      <c r="BG39" s="45"/>
      <c r="BH39" s="45"/>
      <c r="BI39" s="45"/>
      <c r="BJ39" s="45"/>
      <c r="BK39" s="45"/>
      <c r="BL39" s="45"/>
      <c r="BM39" s="45"/>
      <c r="BN39" s="45"/>
      <c r="BO39" s="45"/>
      <c r="BP39" s="45"/>
      <c r="BQ39" s="45"/>
      <c r="BR39" s="45"/>
    </row>
    <row r="40" spans="2:70" ht="21" x14ac:dyDescent="0.25">
      <c r="E40" s="1"/>
      <c r="J40" s="1"/>
      <c r="K40" s="1"/>
      <c r="L40" s="1"/>
      <c r="M40" s="1"/>
      <c r="N40" s="1"/>
      <c r="T40" s="48" t="str">
        <f t="shared" si="10"/>
        <v/>
      </c>
      <c r="U40" s="45" t="str">
        <f t="shared" si="11"/>
        <v/>
      </c>
      <c r="V40" s="44" t="str">
        <f>IF(R40,LCM(Q$24:Q40),"")</f>
        <v/>
      </c>
      <c r="W40" s="44" t="str">
        <f t="shared" si="12"/>
        <v/>
      </c>
      <c r="X40" s="44" t="str">
        <f t="shared" si="13"/>
        <v/>
      </c>
      <c r="Y40" s="44" t="str">
        <f>IF(R40,COUNTIF(X$24:X40,X40)-1+X40,"")</f>
        <v/>
      </c>
      <c r="Z40" s="44">
        <f t="shared" si="14"/>
        <v>-17</v>
      </c>
      <c r="AA40" s="44" t="str">
        <f t="shared" si="15"/>
        <v/>
      </c>
      <c r="AB40" s="45" t="e">
        <f t="shared" ca="1" si="6"/>
        <v>#VALUE!</v>
      </c>
      <c r="AD40" s="49"/>
      <c r="AE40" s="49"/>
      <c r="AF40" s="49"/>
      <c r="AG40" s="49"/>
      <c r="AQ40" s="49"/>
      <c r="AR40" s="49"/>
      <c r="AS40" s="49"/>
      <c r="AT40" s="44" t="str">
        <f>IF(AP40,LCM(AO$24:AO40),"")</f>
        <v/>
      </c>
      <c r="AU40" s="44" t="str">
        <f t="shared" ref="AU40:AU45" si="44">IF(AP40,AQ40/AO40*AT$23,"")</f>
        <v/>
      </c>
      <c r="AV40" s="44" t="str">
        <f t="shared" si="43"/>
        <v/>
      </c>
      <c r="AW40" s="44" t="str">
        <f>IF(AP40,COUNTIF(AV$24:AV40,AV40)-1+AV40,"")</f>
        <v/>
      </c>
      <c r="AX40" s="44">
        <f t="shared" si="37"/>
        <v>-4</v>
      </c>
      <c r="AY40" s="44" t="str">
        <f t="shared" si="38"/>
        <v/>
      </c>
      <c r="AZ40" s="44" t="e">
        <f t="shared" ca="1" si="39"/>
        <v>#VALUE!</v>
      </c>
      <c r="BA40" s="45"/>
      <c r="BB40" s="45"/>
      <c r="BC40" s="45"/>
      <c r="BD40" s="45"/>
      <c r="BE40" s="45"/>
      <c r="BF40" s="45"/>
      <c r="BG40" s="45"/>
      <c r="BH40" s="45"/>
      <c r="BI40" s="45"/>
      <c r="BJ40" s="45"/>
      <c r="BK40" s="45"/>
      <c r="BL40" s="45"/>
      <c r="BM40" s="45"/>
      <c r="BN40" s="45"/>
      <c r="BO40" s="45"/>
      <c r="BP40" s="45"/>
      <c r="BQ40" s="45"/>
      <c r="BR40" s="45"/>
    </row>
    <row r="41" spans="2:70" ht="21" x14ac:dyDescent="0.25">
      <c r="K41" s="1"/>
      <c r="L41" s="1"/>
      <c r="M41" s="1"/>
      <c r="X41" s="44" t="str">
        <f t="shared" si="13"/>
        <v/>
      </c>
      <c r="Y41" s="44"/>
      <c r="Z41" s="44">
        <f t="shared" si="14"/>
        <v>-18</v>
      </c>
      <c r="AA41" s="44" t="str">
        <f t="shared" si="15"/>
        <v/>
      </c>
      <c r="AD41" s="49"/>
      <c r="AE41" s="49"/>
      <c r="AF41" s="49"/>
      <c r="AG41" s="49"/>
      <c r="AQ41" s="49"/>
      <c r="AR41" s="49"/>
      <c r="AS41" s="49"/>
      <c r="AT41" s="44" t="str">
        <f>IF(AP41,LCM(AO$24:AO41),"")</f>
        <v/>
      </c>
      <c r="AU41" s="44" t="str">
        <f t="shared" si="44"/>
        <v/>
      </c>
      <c r="AV41" s="44" t="str">
        <f t="shared" si="43"/>
        <v/>
      </c>
      <c r="AW41" s="44" t="str">
        <f>IF(AP41,COUNTIF(AV$24:AV41,AV41)-1+AV41,"")</f>
        <v/>
      </c>
      <c r="AX41" s="44">
        <f t="shared" si="37"/>
        <v>-5</v>
      </c>
      <c r="AY41" s="44" t="str">
        <f t="shared" si="38"/>
        <v/>
      </c>
      <c r="AZ41" s="44" t="e">
        <f t="shared" ca="1" si="39"/>
        <v>#VALUE!</v>
      </c>
      <c r="BA41" s="45"/>
      <c r="BB41" s="45"/>
      <c r="BC41" s="45"/>
      <c r="BD41" s="45"/>
      <c r="BE41" s="45"/>
      <c r="BF41" s="45"/>
      <c r="BG41" s="45"/>
      <c r="BH41" s="45"/>
      <c r="BI41" s="45"/>
      <c r="BJ41" s="45"/>
      <c r="BK41" s="45"/>
      <c r="BL41" s="45"/>
      <c r="BM41" s="45"/>
      <c r="BN41" s="45"/>
      <c r="BO41" s="45"/>
      <c r="BP41" s="45"/>
      <c r="BQ41" s="45"/>
      <c r="BR41" s="45"/>
    </row>
    <row r="42" spans="2:70" ht="21" x14ac:dyDescent="0.25">
      <c r="K42" s="1"/>
      <c r="L42" s="1"/>
      <c r="M42" s="1"/>
      <c r="X42" s="44" t="str">
        <f t="shared" si="13"/>
        <v/>
      </c>
      <c r="Y42" s="44"/>
      <c r="Z42" s="44">
        <f t="shared" si="14"/>
        <v>-19</v>
      </c>
      <c r="AA42" s="44" t="str">
        <f t="shared" si="15"/>
        <v/>
      </c>
      <c r="AD42" s="49"/>
      <c r="AQ42" s="49"/>
      <c r="AR42" s="49"/>
      <c r="AS42" s="49"/>
      <c r="AT42" s="44" t="str">
        <f>IF(AP42,LCM(AO$24:AO42),"")</f>
        <v/>
      </c>
      <c r="AU42" s="44" t="str">
        <f t="shared" si="44"/>
        <v/>
      </c>
      <c r="AV42" s="44" t="str">
        <f t="shared" si="43"/>
        <v/>
      </c>
      <c r="AW42" s="44" t="str">
        <f>IF(AP42,COUNTIF(AV$24:AV42,AV42)-1+AV42,"")</f>
        <v/>
      </c>
      <c r="AX42" s="44">
        <f t="shared" si="37"/>
        <v>-6</v>
      </c>
      <c r="AY42" s="44" t="str">
        <f t="shared" si="38"/>
        <v/>
      </c>
      <c r="AZ42" s="44" t="e">
        <f t="shared" ca="1" si="39"/>
        <v>#VALUE!</v>
      </c>
      <c r="BA42" s="45"/>
      <c r="BB42" s="45"/>
      <c r="BC42" s="45"/>
      <c r="BD42" s="45"/>
      <c r="BE42" s="45"/>
      <c r="BF42" s="45"/>
      <c r="BG42" s="45"/>
      <c r="BH42" s="45"/>
      <c r="BI42" s="45"/>
      <c r="BJ42" s="45"/>
      <c r="BK42" s="45"/>
      <c r="BL42" s="45"/>
      <c r="BM42" s="45"/>
      <c r="BN42" s="45"/>
      <c r="BO42" s="45"/>
      <c r="BP42" s="45"/>
      <c r="BQ42" s="45"/>
      <c r="BR42" s="45"/>
    </row>
    <row r="43" spans="2:70" ht="21" x14ac:dyDescent="0.25">
      <c r="K43" s="1"/>
      <c r="L43" s="1"/>
      <c r="M43" s="1"/>
      <c r="X43" s="44" t="str">
        <f t="shared" si="13"/>
        <v/>
      </c>
      <c r="Y43" s="44"/>
      <c r="Z43" s="44">
        <f t="shared" si="14"/>
        <v>-20</v>
      </c>
      <c r="AA43" s="44" t="str">
        <f t="shared" si="15"/>
        <v/>
      </c>
      <c r="AD43" s="49"/>
      <c r="AQ43" s="49"/>
      <c r="AR43" s="49"/>
      <c r="AS43" s="49"/>
      <c r="AT43" s="44" t="str">
        <f>IF(AP43,LCM(AO$24:AO43),"")</f>
        <v/>
      </c>
      <c r="AU43" s="44" t="str">
        <f t="shared" si="44"/>
        <v/>
      </c>
      <c r="AV43" s="44" t="str">
        <f t="shared" si="43"/>
        <v/>
      </c>
      <c r="AW43" s="44" t="str">
        <f>IF(AP43,COUNTIF(AV$24:AV43,AV43)-1+AV43,"")</f>
        <v/>
      </c>
      <c r="AX43" s="44">
        <f t="shared" si="37"/>
        <v>-7</v>
      </c>
      <c r="AY43" s="44" t="str">
        <f t="shared" si="38"/>
        <v/>
      </c>
      <c r="AZ43" s="44" t="e">
        <f t="shared" ca="1" si="39"/>
        <v>#VALUE!</v>
      </c>
      <c r="BA43" s="45"/>
      <c r="BB43" s="45"/>
      <c r="BC43" s="45"/>
      <c r="BD43" s="45"/>
      <c r="BE43" s="45"/>
      <c r="BF43" s="45"/>
      <c r="BG43" s="45"/>
      <c r="BH43" s="45"/>
      <c r="BI43" s="45"/>
      <c r="BJ43" s="45"/>
      <c r="BK43" s="45"/>
      <c r="BL43" s="45"/>
      <c r="BM43" s="45"/>
      <c r="BN43" s="45"/>
      <c r="BO43" s="45"/>
      <c r="BP43" s="45"/>
      <c r="BQ43" s="45"/>
      <c r="BR43" s="45"/>
    </row>
    <row r="44" spans="2:70" x14ac:dyDescent="0.2">
      <c r="X44" s="44"/>
      <c r="Y44" s="44"/>
      <c r="Z44" s="44">
        <f t="shared" si="14"/>
        <v>-21</v>
      </c>
      <c r="AA44" s="44" t="str">
        <f t="shared" si="15"/>
        <v/>
      </c>
      <c r="AD44" s="49"/>
      <c r="AQ44" s="49"/>
      <c r="AR44" s="49"/>
      <c r="AS44" s="49"/>
      <c r="AT44" s="44" t="str">
        <f>IF(AP44,LCM(AO$24:AO44),"")</f>
        <v/>
      </c>
      <c r="AU44" s="44" t="str">
        <f t="shared" si="44"/>
        <v/>
      </c>
      <c r="AV44" s="44" t="str">
        <f t="shared" si="43"/>
        <v/>
      </c>
      <c r="AW44" s="44" t="str">
        <f>IF(AP44,COUNTIF(AV$24:AV44,AV44)-1+AV44,"")</f>
        <v/>
      </c>
      <c r="AX44" s="44">
        <f t="shared" si="37"/>
        <v>-8</v>
      </c>
      <c r="AY44" s="44" t="str">
        <f t="shared" si="38"/>
        <v/>
      </c>
      <c r="AZ44" s="44" t="e">
        <f t="shared" ca="1" si="39"/>
        <v>#VALUE!</v>
      </c>
      <c r="BA44" s="45"/>
      <c r="BB44" s="45"/>
      <c r="BC44" s="45"/>
      <c r="BD44" s="45"/>
      <c r="BE44" s="45"/>
      <c r="BF44" s="45"/>
      <c r="BG44" s="45"/>
      <c r="BH44" s="45"/>
      <c r="BI44" s="45"/>
      <c r="BJ44" s="45"/>
      <c r="BK44" s="45"/>
      <c r="BL44" s="45"/>
      <c r="BM44" s="45"/>
      <c r="BN44" s="45"/>
      <c r="BO44" s="45"/>
      <c r="BP44" s="45"/>
      <c r="BQ44" s="45"/>
      <c r="BR44" s="45"/>
    </row>
    <row r="45" spans="2:70" x14ac:dyDescent="0.2">
      <c r="Y45" s="44"/>
      <c r="Z45" s="44">
        <f t="shared" si="14"/>
        <v>-22</v>
      </c>
      <c r="AA45" s="44" t="str">
        <f t="shared" si="15"/>
        <v/>
      </c>
      <c r="AD45" s="49"/>
      <c r="AN45" s="49"/>
      <c r="AO45" s="49"/>
      <c r="AP45" s="49"/>
      <c r="AQ45" s="48"/>
      <c r="AR45" s="45"/>
      <c r="AS45" s="45"/>
      <c r="AT45" s="44" t="str">
        <f>IF(AP45,LCM(AO$24:AO45),"")</f>
        <v/>
      </c>
      <c r="AU45" s="44" t="str">
        <f t="shared" si="44"/>
        <v/>
      </c>
      <c r="AV45" s="44" t="str">
        <f t="shared" si="43"/>
        <v/>
      </c>
      <c r="AW45" s="44" t="str">
        <f>IF(AP45,COUNTIF(AV$24:AV45,AV45)-1+AV45,"")</f>
        <v/>
      </c>
      <c r="AX45" s="44">
        <f t="shared" si="37"/>
        <v>-9</v>
      </c>
      <c r="AY45" s="44" t="str">
        <f t="shared" si="38"/>
        <v/>
      </c>
      <c r="AZ45" s="44" t="e">
        <f t="shared" ca="1" si="39"/>
        <v>#VALUE!</v>
      </c>
      <c r="BA45" s="45"/>
      <c r="BB45" s="45"/>
      <c r="BC45" s="45"/>
      <c r="BD45" s="45"/>
      <c r="BE45" s="45"/>
      <c r="BF45" s="45"/>
      <c r="BG45" s="45"/>
      <c r="BH45" s="45"/>
      <c r="BI45" s="45"/>
      <c r="BJ45" s="45"/>
      <c r="BK45" s="45"/>
      <c r="BL45" s="45"/>
      <c r="BM45" s="45"/>
      <c r="BN45" s="45"/>
      <c r="BO45" s="45"/>
    </row>
    <row r="46" spans="2:70" x14ac:dyDescent="0.2">
      <c r="Y46" s="44"/>
      <c r="Z46" s="44">
        <f t="shared" si="14"/>
        <v>-23</v>
      </c>
      <c r="AA46" s="44" t="str">
        <f t="shared" si="15"/>
        <v/>
      </c>
      <c r="AD46" s="49"/>
      <c r="AN46" s="49"/>
      <c r="AO46" s="49"/>
      <c r="AP46" s="49"/>
      <c r="AQ46" s="48"/>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row>
    <row r="47" spans="2:70" x14ac:dyDescent="0.2">
      <c r="Z47" s="44">
        <f t="shared" si="14"/>
        <v>-24</v>
      </c>
      <c r="AA47" s="44" t="str">
        <f t="shared" si="15"/>
        <v/>
      </c>
      <c r="AN47" s="49"/>
      <c r="AO47" s="49"/>
      <c r="AP47" s="49"/>
      <c r="AQ47" s="48"/>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row>
    <row r="48" spans="2:70" x14ac:dyDescent="0.2">
      <c r="AA48" s="44"/>
      <c r="AL48" s="49"/>
      <c r="AM48" s="49"/>
      <c r="AN48" s="49"/>
      <c r="AO48" s="48"/>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row>
    <row r="49" spans="38:65" x14ac:dyDescent="0.2">
      <c r="AL49" s="49"/>
      <c r="AM49" s="49"/>
      <c r="AN49" s="49"/>
      <c r="AO49" s="48"/>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row>
    <row r="50" spans="38:65" x14ac:dyDescent="0.2">
      <c r="AL50" s="49"/>
      <c r="AM50" s="49"/>
      <c r="AN50" s="49"/>
      <c r="AO50" s="48"/>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row>
    <row r="51" spans="38:65" x14ac:dyDescent="0.2">
      <c r="AL51" s="49"/>
      <c r="AM51" s="49"/>
      <c r="AN51" s="49"/>
      <c r="AO51" s="48"/>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row>
    <row r="52" spans="38:65" x14ac:dyDescent="0.2">
      <c r="AL52" s="49"/>
      <c r="AM52" s="49"/>
      <c r="AN52" s="49"/>
      <c r="AO52" s="48"/>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row>
    <row r="53" spans="38:65" x14ac:dyDescent="0.2">
      <c r="AL53" s="49"/>
      <c r="AM53" s="49"/>
      <c r="AN53" s="49"/>
      <c r="AO53" s="48"/>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row>
  </sheetData>
  <sheetProtection algorithmName="SHA-512" hashValue="qVISuNsrx/9jAGEBWOk9fjLHlfhpf2w0XGavMPtujDo6d588HALwOForsI6/PXGnNtqDWd+TZ8lBps+smzYlCw==" saltValue="egCazdq4c2g5vYPctTizkw==" spinCount="100000" sheet="1" objects="1" scenarios="1" selectLockedCells="1"/>
  <mergeCells count="8">
    <mergeCell ref="F15:I15"/>
    <mergeCell ref="F27:I27"/>
    <mergeCell ref="B2:M2"/>
    <mergeCell ref="B4:M4"/>
    <mergeCell ref="B6:M6"/>
    <mergeCell ref="B8:M8"/>
    <mergeCell ref="B10:M10"/>
    <mergeCell ref="B12:M12"/>
  </mergeCells>
  <phoneticPr fontId="2" type="noConversion"/>
  <dataValidations count="5">
    <dataValidation type="whole" allowBlank="1" showInputMessage="1" showErrorMessage="1" errorTitle="Invalid Score Entered" error="You must enter a valid score." promptTitle="Final Exam Score" prompt="Enter or select your score on the Final Exam." sqref="L17" xr:uid="{E16F7CA7-93F5-5A45-8ACB-FF046564E1E9}">
      <formula1>0</formula1>
      <formula2>AL16</formula2>
    </dataValidation>
    <dataValidation type="whole" allowBlank="1" showInputMessage="1" showErrorMessage="1" errorTitle="Invalid Score Entered" error="You must enter a valid score." promptTitle="Exam Score" prompt="Enter or select your score on this Exam Attempt" sqref="G17:H20" xr:uid="{4213C6F9-6494-3348-94B6-4E3C9AB89FB0}">
      <formula1>0</formula1>
      <formula2>$AE$15</formula2>
    </dataValidation>
    <dataValidation type="decimal" allowBlank="1" showInputMessage="1" showErrorMessage="1" errorTitle="Invalid Score Entered" error="You must enter a valid score." promptTitle="Quiz Score" prompt="Enter or select your score on this Quiz." sqref="C17" xr:uid="{3D10552B-801B-FC44-A7D1-8AB27DC02AC5}">
      <formula1>0</formula1>
      <formula2>Q24</formula2>
    </dataValidation>
    <dataValidation type="whole" allowBlank="1" showInputMessage="1" showErrorMessage="1" errorTitle="Invalid Score Entered" error="You must enter a valid score." promptTitle="Quiz Score" prompt="Enter or select your score on this Quiz." sqref="C18:C29" xr:uid="{7BE8CACE-6537-7040-B258-C6F82DA2A1FA}">
      <formula1>0</formula1>
      <formula2>Q25</formula2>
    </dataValidation>
    <dataValidation type="whole" allowBlank="1" showInputMessage="1" showErrorMessage="1" errorTitle="Invalid Score Entered" error="You must enter a valid score." promptTitle="Lab Score" prompt="Enter or select your score on this Lab." sqref="L25:L32" xr:uid="{D1986844-352D-DD43-8451-8722FEFF5938}">
      <formula1>0</formula1>
      <formula2>AO29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fifteen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2020-08-25T13:43:58Z</dcterms:created>
  <dcterms:modified xsi:type="dcterms:W3CDTF">2024-01-25T21:01:27Z</dcterms:modified>
</cp:coreProperties>
</file>